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Uxbridge\Investment Property Management\01Scanned IPM\MUTUAL FINANCE\WOODLANDS BUS. PARK - MILTON KEYNES\SERVICE CHARGE\2025\"/>
    </mc:Choice>
  </mc:AlternateContent>
  <xr:revisionPtr revIDLastSave="0" documentId="13_ncr:1_{DD771176-8378-4D2B-B6BC-42B71CE2BE75}" xr6:coauthVersionLast="47" xr6:coauthVersionMax="47" xr10:uidLastSave="{00000000-0000-0000-0000-000000000000}"/>
  <bookViews>
    <workbookView xWindow="22932" yWindow="-108" windowWidth="30936" windowHeight="16776" tabRatio="943" firstSheet="7" activeTab="7" xr2:uid="{00000000-000D-0000-FFFF-FFFF00000000}"/>
  </bookViews>
  <sheets>
    <sheet name="Cover" sheetId="1" r:id="rId1"/>
    <sheet name="Contents" sheetId="3" r:id="rId2"/>
    <sheet name=" Your Team" sheetId="25" r:id="rId3"/>
    <sheet name=" Property Summary" sheetId="28" r:id="rId4"/>
    <sheet name="3 Budget Overview" sheetId="4" state="hidden" r:id="rId5"/>
    <sheet name="Overall Budget" sheetId="41" r:id="rId6"/>
    <sheet name="Budget Detail (Sch 1) Estate" sheetId="35" r:id="rId7"/>
    <sheet name="Budget Detail (Sch 2)" sheetId="29" r:id="rId8"/>
    <sheet name="Budget Detail (Sch 3)" sheetId="30" r:id="rId9"/>
    <sheet name="Budget Detail (Sch 4)" sheetId="31" r:id="rId10"/>
    <sheet name="Budget Detail (Sch 5)" sheetId="37" r:id="rId11"/>
    <sheet name="Budget Detail (Sch 6)" sheetId="32" r:id="rId12"/>
    <sheet name="Budget Detail (Sch 7)" sheetId="38" r:id="rId13"/>
    <sheet name="Budget Detail (Sch 8)" sheetId="39" r:id="rId14"/>
    <sheet name="Budget Detail (Sch 9)" sheetId="33" r:id="rId15"/>
    <sheet name="Apportionment Detail" sheetId="34" r:id="rId16"/>
    <sheet name="Major contracts" sheetId="14" r:id="rId17"/>
    <sheet name="6 Image gallery" sheetId="18" state="hidden" r:id="rId18"/>
  </sheets>
  <externalReferences>
    <externalReference r:id="rId19"/>
  </externalReferences>
  <definedNames>
    <definedName name="b">OFFSET(#REF!,0,0,COUNTA(#REF!),1)</definedName>
    <definedName name="_xlnm.Print_Area" localSheetId="3">' Property Summary'!$A$1:$F$24</definedName>
    <definedName name="_xlnm.Print_Area" localSheetId="2">' Your Team'!$A$1:$X$43</definedName>
    <definedName name="_xlnm.Print_Area" localSheetId="4">'3 Budget Overview'!$A$1:$H$22</definedName>
    <definedName name="_xlnm.Print_Area" localSheetId="17">'6 Image gallery'!$A$1:$P$40</definedName>
    <definedName name="_xlnm.Print_Area" localSheetId="15">'Apportionment Detail'!$A$1:$Z$53</definedName>
    <definedName name="_xlnm.Print_Area" localSheetId="7">'Budget Detail (Sch 2)'!$A$1:$L$99</definedName>
    <definedName name="_xlnm.Print_Area" localSheetId="8">'Budget Detail (Sch 3)'!$A$1:$L$99</definedName>
    <definedName name="_xlnm.Print_Area" localSheetId="9">'Budget Detail (Sch 4)'!$A$1:$L$98</definedName>
    <definedName name="_xlnm.Print_Area" localSheetId="10">'Budget Detail (Sch 5)'!$A$1:$L$99</definedName>
    <definedName name="_xlnm.Print_Area" localSheetId="11">'Budget Detail (Sch 6)'!$A$1:$L$99</definedName>
    <definedName name="_xlnm.Print_Area" localSheetId="12">'Budget Detail (Sch 7)'!$A$1:$L$99</definedName>
    <definedName name="_xlnm.Print_Area" localSheetId="13">'Budget Detail (Sch 8)'!$A$1:$L$99</definedName>
    <definedName name="_xlnm.Print_Area" localSheetId="14">'Budget Detail (Sch 9)'!$A$1:$L$99</definedName>
    <definedName name="_xlnm.Print_Area" localSheetId="1">Contents!$A$1:$C$14</definedName>
    <definedName name="_xlnm.Print_Area" localSheetId="0">Cover!$A$1:$W$40</definedName>
    <definedName name="_xlnm.Print_Area" localSheetId="16">'Major contracts'!$A$1:$E$25</definedName>
    <definedName name="_xlnm.Print_Area" localSheetId="5">'Overall Budget'!$A$1:$J$96</definedName>
    <definedName name="t">OFFSET(#REF!,0,0,COUNTA(#REF!),1)</definedName>
    <definedName name="Tenants">OFFSET(#REF!,0,0,COUNTA(#REF!),1)</definedName>
    <definedName name="x">OFFSET(#REF!,0,0,COUNTA(#REF!),1)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31" l="1"/>
  <c r="F48" i="35"/>
  <c r="F30" i="35"/>
  <c r="F65" i="41"/>
  <c r="F48" i="41"/>
  <c r="F30" i="41"/>
  <c r="F21" i="37"/>
  <c r="F24" i="37" s="1"/>
  <c r="F21" i="31"/>
  <c r="F21" i="30"/>
  <c r="I21" i="30" s="1"/>
  <c r="F21" i="29"/>
  <c r="F21" i="35"/>
  <c r="F2" i="35" s="1"/>
  <c r="H22" i="30"/>
  <c r="F65" i="37"/>
  <c r="I49" i="30"/>
  <c r="F33" i="41"/>
  <c r="X9" i="34"/>
  <c r="G11" i="35"/>
  <c r="G12" i="35"/>
  <c r="G13" i="35"/>
  <c r="G14" i="35"/>
  <c r="G15" i="35"/>
  <c r="G16" i="35"/>
  <c r="G17" i="35"/>
  <c r="C26" i="34"/>
  <c r="C25" i="34"/>
  <c r="P27" i="34"/>
  <c r="N27" i="34"/>
  <c r="H27" i="34"/>
  <c r="F27" i="34"/>
  <c r="I35" i="37"/>
  <c r="I36" i="37"/>
  <c r="I37" i="37"/>
  <c r="I38" i="37"/>
  <c r="F24" i="30"/>
  <c r="H29" i="35"/>
  <c r="I25" i="35"/>
  <c r="H25" i="35"/>
  <c r="H26" i="35"/>
  <c r="H27" i="35"/>
  <c r="H28" i="35"/>
  <c r="F64" i="41"/>
  <c r="F60" i="41"/>
  <c r="F54" i="41"/>
  <c r="F41" i="41"/>
  <c r="F39" i="41"/>
  <c r="F38" i="41"/>
  <c r="F37" i="41"/>
  <c r="F34" i="41"/>
  <c r="F32" i="41"/>
  <c r="F31" i="41"/>
  <c r="F29" i="41"/>
  <c r="F28" i="41"/>
  <c r="F26" i="41"/>
  <c r="G27" i="41"/>
  <c r="F25" i="41"/>
  <c r="F48" i="37"/>
  <c r="F30" i="37"/>
  <c r="F64" i="31"/>
  <c r="F47" i="31"/>
  <c r="F30" i="31"/>
  <c r="G24" i="31"/>
  <c r="I48" i="31"/>
  <c r="H48" i="31"/>
  <c r="I29" i="31"/>
  <c r="H29" i="31"/>
  <c r="I25" i="31"/>
  <c r="H25" i="31"/>
  <c r="I60" i="30"/>
  <c r="H60" i="30"/>
  <c r="I59" i="30"/>
  <c r="H59" i="30"/>
  <c r="I58" i="30"/>
  <c r="H58" i="30"/>
  <c r="I57" i="30"/>
  <c r="H57" i="30"/>
  <c r="I56" i="30"/>
  <c r="H56" i="30"/>
  <c r="I55" i="30"/>
  <c r="H55" i="30"/>
  <c r="I54" i="30"/>
  <c r="H54" i="30"/>
  <c r="I53" i="30"/>
  <c r="H53" i="30"/>
  <c r="I52" i="30"/>
  <c r="H52" i="30"/>
  <c r="I51" i="30"/>
  <c r="H51" i="30"/>
  <c r="I50" i="30"/>
  <c r="H50" i="30"/>
  <c r="H42" i="30"/>
  <c r="I41" i="30"/>
  <c r="H41" i="30"/>
  <c r="I40" i="30"/>
  <c r="H40" i="30"/>
  <c r="I39" i="30"/>
  <c r="H39" i="30"/>
  <c r="I38" i="30"/>
  <c r="H38" i="30"/>
  <c r="I37" i="30"/>
  <c r="H37" i="30"/>
  <c r="I36" i="30"/>
  <c r="H36" i="30"/>
  <c r="I35" i="30"/>
  <c r="H35" i="30"/>
  <c r="I34" i="30"/>
  <c r="H34" i="30"/>
  <c r="I33" i="30"/>
  <c r="H33" i="30"/>
  <c r="I32" i="30"/>
  <c r="H32" i="30"/>
  <c r="I29" i="30"/>
  <c r="H29" i="30"/>
  <c r="I28" i="30"/>
  <c r="H28" i="30"/>
  <c r="I27" i="30"/>
  <c r="H27" i="30"/>
  <c r="I26" i="30"/>
  <c r="H26" i="30"/>
  <c r="I25" i="30"/>
  <c r="H25" i="30"/>
  <c r="H19" i="30"/>
  <c r="I19" i="30"/>
  <c r="H20" i="30"/>
  <c r="I20" i="30"/>
  <c r="I18" i="30"/>
  <c r="H18" i="30"/>
  <c r="I25" i="29"/>
  <c r="H25" i="29"/>
  <c r="H21" i="30" l="1"/>
  <c r="F21" i="41"/>
  <c r="F49" i="41"/>
  <c r="H49" i="30"/>
  <c r="F96" i="37"/>
  <c r="C27" i="34"/>
  <c r="F18" i="41"/>
  <c r="J64" i="41"/>
  <c r="J60" i="41"/>
  <c r="J54" i="41"/>
  <c r="J49" i="41"/>
  <c r="J41" i="41"/>
  <c r="J39" i="41"/>
  <c r="J38" i="41"/>
  <c r="J37" i="41"/>
  <c r="J34" i="41"/>
  <c r="J33" i="41"/>
  <c r="J32" i="41"/>
  <c r="J31" i="41"/>
  <c r="J29" i="41"/>
  <c r="J25" i="41"/>
  <c r="J21" i="41"/>
  <c r="J20" i="41"/>
  <c r="J18" i="41"/>
  <c r="G18" i="41"/>
  <c r="J65" i="33"/>
  <c r="J48" i="33"/>
  <c r="J96" i="33" s="1"/>
  <c r="J65" i="39"/>
  <c r="J48" i="39"/>
  <c r="J65" i="38"/>
  <c r="J48" i="38"/>
  <c r="J96" i="38" s="1"/>
  <c r="J65" i="32"/>
  <c r="J48" i="32"/>
  <c r="J65" i="37"/>
  <c r="J48" i="37"/>
  <c r="J30" i="37"/>
  <c r="J24" i="37"/>
  <c r="J64" i="31"/>
  <c r="J47" i="31"/>
  <c r="J30" i="31"/>
  <c r="J24" i="31"/>
  <c r="J65" i="30"/>
  <c r="J48" i="30"/>
  <c r="J30" i="30"/>
  <c r="J24" i="30"/>
  <c r="J95" i="29"/>
  <c r="J48" i="29"/>
  <c r="J30" i="29"/>
  <c r="J24" i="29"/>
  <c r="I38" i="29"/>
  <c r="J95" i="35"/>
  <c r="J48" i="35"/>
  <c r="J30" i="35"/>
  <c r="J24" i="35"/>
  <c r="J96" i="32" l="1"/>
  <c r="J96" i="39"/>
  <c r="J96" i="37"/>
  <c r="J65" i="41"/>
  <c r="J95" i="31"/>
  <c r="J96" i="30"/>
  <c r="J96" i="29"/>
  <c r="J48" i="41"/>
  <c r="J96" i="35"/>
  <c r="B44" i="34"/>
  <c r="G34" i="41" l="1"/>
  <c r="G49" i="41"/>
  <c r="G38" i="41"/>
  <c r="G33" i="41"/>
  <c r="G32" i="41"/>
  <c r="G64" i="41"/>
  <c r="G37" i="41"/>
  <c r="G60" i="41"/>
  <c r="G54" i="41"/>
  <c r="G50" i="41"/>
  <c r="G51" i="41"/>
  <c r="G52" i="41"/>
  <c r="G53" i="41"/>
  <c r="G55" i="41"/>
  <c r="G56" i="41"/>
  <c r="G57" i="41"/>
  <c r="G58" i="41"/>
  <c r="G59" i="41"/>
  <c r="G35" i="41"/>
  <c r="G36" i="41"/>
  <c r="G39" i="41"/>
  <c r="G40" i="41"/>
  <c r="G41" i="41"/>
  <c r="G31" i="41"/>
  <c r="G26" i="41"/>
  <c r="G28" i="41"/>
  <c r="G29" i="41"/>
  <c r="G25" i="41"/>
  <c r="G21" i="41"/>
  <c r="G22" i="41"/>
  <c r="G24" i="37"/>
  <c r="G30" i="37"/>
  <c r="G48" i="37"/>
  <c r="G65" i="37"/>
  <c r="G24" i="30"/>
  <c r="F65" i="30"/>
  <c r="F48" i="30"/>
  <c r="F30" i="30"/>
  <c r="G95" i="35"/>
  <c r="G30" i="35"/>
  <c r="H24" i="30" l="1"/>
  <c r="I24" i="30"/>
  <c r="G48" i="41"/>
  <c r="F96" i="30"/>
  <c r="B42" i="34" s="1"/>
  <c r="G65" i="41"/>
  <c r="I37" i="31"/>
  <c r="G65" i="33"/>
  <c r="G48" i="33"/>
  <c r="G65" i="39"/>
  <c r="G48" i="39"/>
  <c r="G65" i="38"/>
  <c r="G48" i="38"/>
  <c r="G65" i="32"/>
  <c r="G48" i="32"/>
  <c r="G64" i="31"/>
  <c r="G47" i="31"/>
  <c r="G30" i="31"/>
  <c r="G95" i="29"/>
  <c r="G91" i="29"/>
  <c r="G83" i="29"/>
  <c r="G75" i="29"/>
  <c r="G65" i="29"/>
  <c r="G48" i="29"/>
  <c r="G30" i="29"/>
  <c r="G24" i="29"/>
  <c r="G94" i="35"/>
  <c r="G93" i="35"/>
  <c r="G92" i="35"/>
  <c r="G91" i="35"/>
  <c r="G90" i="35"/>
  <c r="G89" i="35"/>
  <c r="G88" i="35"/>
  <c r="G87" i="35"/>
  <c r="G86" i="35"/>
  <c r="G85" i="35"/>
  <c r="G84" i="35"/>
  <c r="G83" i="35"/>
  <c r="G82" i="35"/>
  <c r="G81" i="35"/>
  <c r="G80" i="35"/>
  <c r="G79" i="35"/>
  <c r="G78" i="35"/>
  <c r="G77" i="35"/>
  <c r="G76" i="35"/>
  <c r="G75" i="35"/>
  <c r="G74" i="35"/>
  <c r="G73" i="35"/>
  <c r="G72" i="35"/>
  <c r="G71" i="35"/>
  <c r="G70" i="35"/>
  <c r="G69" i="35"/>
  <c r="G68" i="35"/>
  <c r="G67" i="35"/>
  <c r="G66" i="35"/>
  <c r="G63" i="35"/>
  <c r="G62" i="35"/>
  <c r="G61" i="35"/>
  <c r="G60" i="35"/>
  <c r="G59" i="35"/>
  <c r="G58" i="35"/>
  <c r="G57" i="35"/>
  <c r="G56" i="35"/>
  <c r="G55" i="35"/>
  <c r="G54" i="35"/>
  <c r="G53" i="35"/>
  <c r="G52" i="35"/>
  <c r="G51" i="35"/>
  <c r="G50" i="35"/>
  <c r="G49" i="35"/>
  <c r="G48" i="35"/>
  <c r="G47" i="35"/>
  <c r="G46" i="35"/>
  <c r="G45" i="35"/>
  <c r="G44" i="35"/>
  <c r="G43" i="35"/>
  <c r="G42" i="35"/>
  <c r="G42" i="41" s="1"/>
  <c r="G40" i="35"/>
  <c r="G36" i="35"/>
  <c r="G35" i="35"/>
  <c r="G34" i="35"/>
  <c r="G27" i="35"/>
  <c r="G23" i="35"/>
  <c r="G23" i="41" s="1"/>
  <c r="J42" i="41"/>
  <c r="J10" i="41"/>
  <c r="J9" i="41"/>
  <c r="J24" i="41" l="1"/>
  <c r="E6" i="4" s="1"/>
  <c r="G65" i="35"/>
  <c r="G96" i="29"/>
  <c r="E9" i="4"/>
  <c r="E8" i="4"/>
  <c r="G30" i="41"/>
  <c r="B38" i="34" l="1"/>
  <c r="T15" i="34" s="1"/>
  <c r="B37" i="34"/>
  <c r="R11" i="34" s="1"/>
  <c r="B36" i="34"/>
  <c r="P11" i="34" s="1"/>
  <c r="B35" i="34"/>
  <c r="N7" i="34" s="1"/>
  <c r="B34" i="34"/>
  <c r="L22" i="34" s="1"/>
  <c r="B33" i="34"/>
  <c r="J16" i="34" s="1"/>
  <c r="B32" i="34"/>
  <c r="B31" i="34"/>
  <c r="F8" i="34" s="1"/>
  <c r="N8" i="34" l="1"/>
  <c r="N9" i="34"/>
  <c r="N10" i="34"/>
  <c r="J17" i="34"/>
  <c r="P12" i="34"/>
  <c r="J18" i="34"/>
  <c r="T14" i="34"/>
  <c r="L20" i="34"/>
  <c r="L21" i="34"/>
  <c r="F7" i="34"/>
  <c r="T13" i="34"/>
  <c r="P9" i="34"/>
  <c r="R13" i="34"/>
  <c r="R12" i="34"/>
  <c r="P10" i="34"/>
  <c r="R14" i="34"/>
  <c r="R27" i="34" s="1"/>
  <c r="T27" i="34" l="1"/>
  <c r="F95" i="29"/>
  <c r="I39" i="41"/>
  <c r="H33" i="41"/>
  <c r="H31" i="41"/>
  <c r="I29" i="41"/>
  <c r="H28" i="41"/>
  <c r="I25" i="41"/>
  <c r="J95" i="41"/>
  <c r="G95" i="41"/>
  <c r="F95" i="41"/>
  <c r="J94" i="41"/>
  <c r="G94" i="41"/>
  <c r="F94" i="41"/>
  <c r="J93" i="41"/>
  <c r="G93" i="41"/>
  <c r="F93" i="41"/>
  <c r="J92" i="41"/>
  <c r="G92" i="41"/>
  <c r="F92" i="41"/>
  <c r="J91" i="41"/>
  <c r="G91" i="41"/>
  <c r="F91" i="41"/>
  <c r="J90" i="41"/>
  <c r="G90" i="41"/>
  <c r="F90" i="41"/>
  <c r="J89" i="41"/>
  <c r="G89" i="41"/>
  <c r="F89" i="41"/>
  <c r="J88" i="41"/>
  <c r="G88" i="41"/>
  <c r="F88" i="41"/>
  <c r="H88" i="41" s="1"/>
  <c r="J87" i="41"/>
  <c r="G87" i="41"/>
  <c r="F87" i="41"/>
  <c r="J86" i="41"/>
  <c r="G86" i="41"/>
  <c r="F86" i="41"/>
  <c r="J85" i="41"/>
  <c r="G85" i="41"/>
  <c r="F85" i="41"/>
  <c r="J84" i="41"/>
  <c r="G84" i="41"/>
  <c r="F84" i="41"/>
  <c r="J83" i="41"/>
  <c r="G83" i="41"/>
  <c r="F83" i="41"/>
  <c r="J82" i="41"/>
  <c r="G82" i="41"/>
  <c r="F82" i="41"/>
  <c r="J81" i="41"/>
  <c r="G81" i="41"/>
  <c r="F81" i="41"/>
  <c r="J80" i="41"/>
  <c r="G80" i="41"/>
  <c r="F80" i="41"/>
  <c r="I80" i="41" s="1"/>
  <c r="J79" i="41"/>
  <c r="G79" i="41"/>
  <c r="F79" i="41"/>
  <c r="J78" i="41"/>
  <c r="G78" i="41"/>
  <c r="F78" i="41"/>
  <c r="J77" i="41"/>
  <c r="G77" i="41"/>
  <c r="F77" i="41"/>
  <c r="J76" i="41"/>
  <c r="G76" i="41"/>
  <c r="F76" i="41"/>
  <c r="I76" i="41" s="1"/>
  <c r="J75" i="41"/>
  <c r="G75" i="41"/>
  <c r="F75" i="41"/>
  <c r="I75" i="41" s="1"/>
  <c r="J74" i="41"/>
  <c r="G74" i="41"/>
  <c r="F74" i="41"/>
  <c r="J73" i="41"/>
  <c r="G73" i="41"/>
  <c r="F73" i="41"/>
  <c r="J72" i="41"/>
  <c r="G72" i="41"/>
  <c r="F72" i="41"/>
  <c r="J71" i="41"/>
  <c r="G71" i="41"/>
  <c r="F71" i="41"/>
  <c r="J70" i="41"/>
  <c r="G70" i="41"/>
  <c r="F70" i="41"/>
  <c r="J69" i="41"/>
  <c r="G69" i="41"/>
  <c r="F69" i="41"/>
  <c r="J68" i="41"/>
  <c r="G68" i="41"/>
  <c r="F68" i="41"/>
  <c r="H68" i="41" s="1"/>
  <c r="J67" i="41"/>
  <c r="G67" i="41"/>
  <c r="F67" i="41"/>
  <c r="I67" i="41" s="1"/>
  <c r="J66" i="41"/>
  <c r="G66" i="41"/>
  <c r="F66" i="41"/>
  <c r="J63" i="41"/>
  <c r="J62" i="41"/>
  <c r="J61" i="41"/>
  <c r="J59" i="41"/>
  <c r="J58" i="41"/>
  <c r="J57" i="41"/>
  <c r="J56" i="41"/>
  <c r="H56" i="41"/>
  <c r="J55" i="41"/>
  <c r="J53" i="41"/>
  <c r="J52" i="41"/>
  <c r="J51" i="41"/>
  <c r="J50" i="41"/>
  <c r="J47" i="41"/>
  <c r="G47" i="41"/>
  <c r="F47" i="41"/>
  <c r="J46" i="41"/>
  <c r="G46" i="41"/>
  <c r="F46" i="41"/>
  <c r="J45" i="41"/>
  <c r="G45" i="41"/>
  <c r="F45" i="41"/>
  <c r="J44" i="41"/>
  <c r="G44" i="41"/>
  <c r="F44" i="41"/>
  <c r="J43" i="41"/>
  <c r="G43" i="41"/>
  <c r="F43" i="41"/>
  <c r="J40" i="41"/>
  <c r="J36" i="41"/>
  <c r="I36" i="41"/>
  <c r="J35" i="41"/>
  <c r="J27" i="41"/>
  <c r="J23" i="41"/>
  <c r="F23" i="41"/>
  <c r="J22" i="41"/>
  <c r="F22" i="41"/>
  <c r="C3" i="41"/>
  <c r="A3" i="41"/>
  <c r="I89" i="41" l="1"/>
  <c r="H69" i="41"/>
  <c r="I77" i="41"/>
  <c r="I93" i="41"/>
  <c r="H73" i="41"/>
  <c r="H92" i="41"/>
  <c r="I55" i="41"/>
  <c r="I79" i="41"/>
  <c r="H95" i="41"/>
  <c r="I43" i="41"/>
  <c r="H53" i="41"/>
  <c r="H77" i="41"/>
  <c r="H23" i="41"/>
  <c r="I91" i="41"/>
  <c r="I21" i="41"/>
  <c r="I84" i="41"/>
  <c r="I92" i="41"/>
  <c r="I40" i="41"/>
  <c r="I47" i="41"/>
  <c r="I52" i="41"/>
  <c r="I95" i="41"/>
  <c r="H59" i="41"/>
  <c r="I63" i="41"/>
  <c r="H91" i="41"/>
  <c r="I51" i="41"/>
  <c r="H71" i="41"/>
  <c r="H76" i="41"/>
  <c r="F9" i="4"/>
  <c r="I33" i="41"/>
  <c r="F8" i="4"/>
  <c r="H29" i="41"/>
  <c r="F7" i="4"/>
  <c r="I44" i="41"/>
  <c r="H63" i="41"/>
  <c r="I69" i="41"/>
  <c r="I81" i="41"/>
  <c r="H47" i="41"/>
  <c r="I53" i="41"/>
  <c r="I61" i="41"/>
  <c r="I72" i="41"/>
  <c r="H79" i="41"/>
  <c r="H84" i="41"/>
  <c r="H75" i="41"/>
  <c r="H51" i="41"/>
  <c r="I56" i="41"/>
  <c r="I59" i="41"/>
  <c r="I68" i="41"/>
  <c r="I73" i="41"/>
  <c r="I87" i="41"/>
  <c r="H80" i="41"/>
  <c r="H85" i="41"/>
  <c r="I27" i="41"/>
  <c r="I35" i="41"/>
  <c r="H43" i="41"/>
  <c r="H55" i="41"/>
  <c r="H57" i="41"/>
  <c r="I83" i="41"/>
  <c r="I88" i="41"/>
  <c r="I71" i="41"/>
  <c r="I60" i="41"/>
  <c r="H60" i="41"/>
  <c r="I64" i="41"/>
  <c r="H64" i="41"/>
  <c r="I37" i="41"/>
  <c r="I32" i="41"/>
  <c r="I28" i="41"/>
  <c r="H25" i="41"/>
  <c r="H32" i="41"/>
  <c r="H72" i="41"/>
  <c r="H36" i="41"/>
  <c r="H40" i="41"/>
  <c r="H44" i="41"/>
  <c r="H61" i="41"/>
  <c r="H67" i="41"/>
  <c r="H81" i="41"/>
  <c r="H83" i="41"/>
  <c r="H21" i="41"/>
  <c r="H52" i="41"/>
  <c r="H87" i="41"/>
  <c r="H89" i="41"/>
  <c r="H27" i="41"/>
  <c r="I85" i="41"/>
  <c r="H93" i="41"/>
  <c r="I41" i="41"/>
  <c r="I45" i="41"/>
  <c r="I49" i="41"/>
  <c r="H39" i="41"/>
  <c r="H35" i="41"/>
  <c r="H37" i="41"/>
  <c r="H41" i="41"/>
  <c r="H45" i="41"/>
  <c r="H49" i="41"/>
  <c r="I57" i="41"/>
  <c r="H26" i="41"/>
  <c r="H46" i="41"/>
  <c r="H50" i="41"/>
  <c r="H54" i="41"/>
  <c r="H58" i="41"/>
  <c r="H62" i="41"/>
  <c r="H66" i="41"/>
  <c r="H70" i="41"/>
  <c r="H74" i="41"/>
  <c r="H78" i="41"/>
  <c r="H82" i="41"/>
  <c r="H86" i="41"/>
  <c r="H90" i="41"/>
  <c r="H94" i="41"/>
  <c r="I23" i="41"/>
  <c r="I31" i="41"/>
  <c r="H18" i="41"/>
  <c r="H22" i="41"/>
  <c r="H34" i="41"/>
  <c r="H38" i="41"/>
  <c r="H42" i="41"/>
  <c r="I18" i="41"/>
  <c r="I22" i="41"/>
  <c r="I26" i="41"/>
  <c r="I34" i="41"/>
  <c r="I38" i="41"/>
  <c r="I42" i="41"/>
  <c r="I46" i="41"/>
  <c r="I50" i="41"/>
  <c r="I54" i="41"/>
  <c r="I58" i="41"/>
  <c r="I62" i="41"/>
  <c r="I66" i="41"/>
  <c r="I70" i="41"/>
  <c r="I74" i="41"/>
  <c r="I78" i="41"/>
  <c r="I82" i="41"/>
  <c r="I86" i="41"/>
  <c r="I90" i="41"/>
  <c r="I94" i="41"/>
  <c r="I65" i="41" l="1"/>
  <c r="H65" i="41"/>
  <c r="H48" i="41"/>
  <c r="I48" i="41"/>
  <c r="H30" i="41"/>
  <c r="I30" i="41"/>
  <c r="F95" i="35" l="1"/>
  <c r="H33" i="38"/>
  <c r="G95" i="39"/>
  <c r="F95" i="39"/>
  <c r="I94" i="39"/>
  <c r="H94" i="39"/>
  <c r="I93" i="39"/>
  <c r="H93" i="39"/>
  <c r="I92" i="39"/>
  <c r="H92" i="39"/>
  <c r="G91" i="39"/>
  <c r="H91" i="39" s="1"/>
  <c r="F91" i="39"/>
  <c r="I90" i="39"/>
  <c r="H90" i="39"/>
  <c r="I89" i="39"/>
  <c r="H89" i="39"/>
  <c r="I88" i="39"/>
  <c r="H88" i="39"/>
  <c r="I87" i="39"/>
  <c r="H87" i="39"/>
  <c r="I86" i="39"/>
  <c r="H86" i="39"/>
  <c r="I85" i="39"/>
  <c r="H85" i="39"/>
  <c r="I84" i="39"/>
  <c r="H84" i="39"/>
  <c r="G83" i="39"/>
  <c r="F83" i="39"/>
  <c r="I82" i="39"/>
  <c r="H82" i="39"/>
  <c r="I81" i="39"/>
  <c r="H81" i="39"/>
  <c r="I80" i="39"/>
  <c r="H80" i="39"/>
  <c r="I79" i="39"/>
  <c r="H79" i="39"/>
  <c r="I78" i="39"/>
  <c r="H78" i="39"/>
  <c r="I77" i="39"/>
  <c r="H77" i="39"/>
  <c r="I76" i="39"/>
  <c r="H76" i="39"/>
  <c r="G75" i="39"/>
  <c r="F75" i="39"/>
  <c r="I74" i="39"/>
  <c r="H74" i="39"/>
  <c r="I73" i="39"/>
  <c r="H73" i="39"/>
  <c r="I72" i="39"/>
  <c r="H72" i="39"/>
  <c r="I71" i="39"/>
  <c r="H71" i="39"/>
  <c r="I70" i="39"/>
  <c r="H70" i="39"/>
  <c r="I69" i="39"/>
  <c r="H69" i="39"/>
  <c r="I68" i="39"/>
  <c r="H68" i="39"/>
  <c r="I67" i="39"/>
  <c r="H67" i="39"/>
  <c r="I66" i="39"/>
  <c r="H66" i="39"/>
  <c r="F65" i="39"/>
  <c r="I64" i="39"/>
  <c r="H64" i="39"/>
  <c r="I63" i="39"/>
  <c r="H63" i="39"/>
  <c r="I62" i="39"/>
  <c r="H62" i="39"/>
  <c r="I61" i="39"/>
  <c r="H61" i="39"/>
  <c r="I60" i="39"/>
  <c r="H60" i="39"/>
  <c r="I59" i="39"/>
  <c r="H59" i="39"/>
  <c r="I58" i="39"/>
  <c r="H58" i="39"/>
  <c r="I57" i="39"/>
  <c r="H57" i="39"/>
  <c r="I56" i="39"/>
  <c r="H56" i="39"/>
  <c r="I55" i="39"/>
  <c r="H55" i="39"/>
  <c r="I54" i="39"/>
  <c r="H54" i="39"/>
  <c r="I53" i="39"/>
  <c r="H53" i="39"/>
  <c r="I52" i="39"/>
  <c r="H52" i="39"/>
  <c r="I51" i="39"/>
  <c r="H51" i="39"/>
  <c r="I50" i="39"/>
  <c r="H50" i="39"/>
  <c r="I49" i="39"/>
  <c r="H49" i="39"/>
  <c r="F48" i="39"/>
  <c r="I47" i="39"/>
  <c r="H47" i="39"/>
  <c r="I46" i="39"/>
  <c r="H46" i="39"/>
  <c r="I45" i="39"/>
  <c r="H45" i="39"/>
  <c r="I44" i="39"/>
  <c r="H44" i="39"/>
  <c r="I43" i="39"/>
  <c r="H43" i="39"/>
  <c r="I42" i="39"/>
  <c r="H42" i="39"/>
  <c r="I41" i="39"/>
  <c r="H41" i="39"/>
  <c r="I40" i="39"/>
  <c r="H40" i="39"/>
  <c r="I39" i="39"/>
  <c r="H39" i="39"/>
  <c r="I38" i="39"/>
  <c r="H38" i="39"/>
  <c r="I37" i="39"/>
  <c r="H37" i="39"/>
  <c r="I36" i="39"/>
  <c r="H36" i="39"/>
  <c r="I35" i="39"/>
  <c r="H35" i="39"/>
  <c r="I34" i="39"/>
  <c r="H34" i="39"/>
  <c r="I33" i="39"/>
  <c r="H33" i="39"/>
  <c r="I32" i="39"/>
  <c r="H32" i="39"/>
  <c r="I31" i="39"/>
  <c r="H31" i="39"/>
  <c r="G30" i="39"/>
  <c r="F30" i="39"/>
  <c r="H30" i="39" s="1"/>
  <c r="I29" i="39"/>
  <c r="H29" i="39"/>
  <c r="I28" i="39"/>
  <c r="H28" i="39"/>
  <c r="I27" i="39"/>
  <c r="H27" i="39"/>
  <c r="I26" i="39"/>
  <c r="H26" i="39"/>
  <c r="I25" i="39"/>
  <c r="H25" i="39"/>
  <c r="G24" i="39"/>
  <c r="F24" i="39"/>
  <c r="I23" i="39"/>
  <c r="H23" i="39"/>
  <c r="I22" i="39"/>
  <c r="H22" i="39"/>
  <c r="I21" i="39"/>
  <c r="H21" i="39"/>
  <c r="I20" i="39"/>
  <c r="H20" i="39"/>
  <c r="I19" i="39"/>
  <c r="H19" i="39"/>
  <c r="I18" i="39"/>
  <c r="H18" i="39"/>
  <c r="I17" i="39"/>
  <c r="H17" i="39"/>
  <c r="I16" i="39"/>
  <c r="H16" i="39"/>
  <c r="I15" i="39"/>
  <c r="H15" i="39"/>
  <c r="I14" i="39"/>
  <c r="H14" i="39"/>
  <c r="I13" i="39"/>
  <c r="H13" i="39"/>
  <c r="I12" i="39"/>
  <c r="H12" i="39"/>
  <c r="I11" i="39"/>
  <c r="H11" i="39"/>
  <c r="I10" i="39"/>
  <c r="H10" i="39"/>
  <c r="I9" i="39"/>
  <c r="H9" i="39"/>
  <c r="H4" i="39"/>
  <c r="C4" i="39"/>
  <c r="C3" i="39"/>
  <c r="A3" i="39"/>
  <c r="G95" i="38"/>
  <c r="F95" i="38"/>
  <c r="H95" i="38" s="1"/>
  <c r="I94" i="38"/>
  <c r="H94" i="38"/>
  <c r="I93" i="38"/>
  <c r="H93" i="38"/>
  <c r="I92" i="38"/>
  <c r="H92" i="38"/>
  <c r="G91" i="38"/>
  <c r="F91" i="38"/>
  <c r="I90" i="38"/>
  <c r="H90" i="38"/>
  <c r="I89" i="38"/>
  <c r="H89" i="38"/>
  <c r="I88" i="38"/>
  <c r="H88" i="38"/>
  <c r="I87" i="38"/>
  <c r="H87" i="38"/>
  <c r="I86" i="38"/>
  <c r="H86" i="38"/>
  <c r="I85" i="38"/>
  <c r="H85" i="38"/>
  <c r="I84" i="38"/>
  <c r="H84" i="38"/>
  <c r="G83" i="38"/>
  <c r="F83" i="38"/>
  <c r="I82" i="38"/>
  <c r="H82" i="38"/>
  <c r="I81" i="38"/>
  <c r="H81" i="38"/>
  <c r="I80" i="38"/>
  <c r="H80" i="38"/>
  <c r="I79" i="38"/>
  <c r="H79" i="38"/>
  <c r="I78" i="38"/>
  <c r="H78" i="38"/>
  <c r="I77" i="38"/>
  <c r="H77" i="38"/>
  <c r="I76" i="38"/>
  <c r="H76" i="38"/>
  <c r="G75" i="38"/>
  <c r="F75" i="38"/>
  <c r="I74" i="38"/>
  <c r="H74" i="38"/>
  <c r="I73" i="38"/>
  <c r="H73" i="38"/>
  <c r="I72" i="38"/>
  <c r="H72" i="38"/>
  <c r="I71" i="38"/>
  <c r="H71" i="38"/>
  <c r="I70" i="38"/>
  <c r="H70" i="38"/>
  <c r="I69" i="38"/>
  <c r="H69" i="38"/>
  <c r="I68" i="38"/>
  <c r="H68" i="38"/>
  <c r="I67" i="38"/>
  <c r="H67" i="38"/>
  <c r="I66" i="38"/>
  <c r="H66" i="38"/>
  <c r="F65" i="38"/>
  <c r="I64" i="38"/>
  <c r="H64" i="38"/>
  <c r="I63" i="38"/>
  <c r="H63" i="38"/>
  <c r="I62" i="38"/>
  <c r="H62" i="38"/>
  <c r="I61" i="38"/>
  <c r="H61" i="38"/>
  <c r="I60" i="38"/>
  <c r="H60" i="38"/>
  <c r="I59" i="38"/>
  <c r="H59" i="38"/>
  <c r="I58" i="38"/>
  <c r="H58" i="38"/>
  <c r="I57" i="38"/>
  <c r="H57" i="38"/>
  <c r="I56" i="38"/>
  <c r="H56" i="38"/>
  <c r="I55" i="38"/>
  <c r="H55" i="38"/>
  <c r="I54" i="38"/>
  <c r="H54" i="38"/>
  <c r="I53" i="38"/>
  <c r="H53" i="38"/>
  <c r="I52" i="38"/>
  <c r="H52" i="38"/>
  <c r="I51" i="38"/>
  <c r="H51" i="38"/>
  <c r="I50" i="38"/>
  <c r="H50" i="38"/>
  <c r="I49" i="38"/>
  <c r="H49" i="38"/>
  <c r="F48" i="38"/>
  <c r="I47" i="38"/>
  <c r="H47" i="38"/>
  <c r="I46" i="38"/>
  <c r="H46" i="38"/>
  <c r="I45" i="38"/>
  <c r="H45" i="38"/>
  <c r="I44" i="38"/>
  <c r="H44" i="38"/>
  <c r="I43" i="38"/>
  <c r="H43" i="38"/>
  <c r="I42" i="38"/>
  <c r="H42" i="38"/>
  <c r="I41" i="38"/>
  <c r="H41" i="38"/>
  <c r="I40" i="38"/>
  <c r="H40" i="38"/>
  <c r="I39" i="38"/>
  <c r="H39" i="38"/>
  <c r="I38" i="38"/>
  <c r="H38" i="38"/>
  <c r="I37" i="38"/>
  <c r="H37" i="38"/>
  <c r="I36" i="38"/>
  <c r="H36" i="38"/>
  <c r="I35" i="38"/>
  <c r="H35" i="38"/>
  <c r="I34" i="38"/>
  <c r="H34" i="38"/>
  <c r="I33" i="38"/>
  <c r="I32" i="38"/>
  <c r="H32" i="38"/>
  <c r="I31" i="38"/>
  <c r="H31" i="38"/>
  <c r="G30" i="38"/>
  <c r="F30" i="38"/>
  <c r="I29" i="38"/>
  <c r="H29" i="38"/>
  <c r="I28" i="38"/>
  <c r="H28" i="38"/>
  <c r="I27" i="38"/>
  <c r="H27" i="38"/>
  <c r="I26" i="38"/>
  <c r="H26" i="38"/>
  <c r="I25" i="38"/>
  <c r="H25" i="38"/>
  <c r="G24" i="38"/>
  <c r="F24" i="38"/>
  <c r="I23" i="38"/>
  <c r="H23" i="38"/>
  <c r="I22" i="38"/>
  <c r="H22" i="38"/>
  <c r="I21" i="38"/>
  <c r="H21" i="38"/>
  <c r="I20" i="38"/>
  <c r="H20" i="38"/>
  <c r="I19" i="38"/>
  <c r="H19" i="38"/>
  <c r="I18" i="38"/>
  <c r="H18" i="38"/>
  <c r="I17" i="38"/>
  <c r="H17" i="38"/>
  <c r="I16" i="38"/>
  <c r="H16" i="38"/>
  <c r="I15" i="38"/>
  <c r="H15" i="38"/>
  <c r="I14" i="38"/>
  <c r="H14" i="38"/>
  <c r="I13" i="38"/>
  <c r="H13" i="38"/>
  <c r="I12" i="38"/>
  <c r="H12" i="38"/>
  <c r="I11" i="38"/>
  <c r="H11" i="38"/>
  <c r="I10" i="38"/>
  <c r="H10" i="38"/>
  <c r="I9" i="38"/>
  <c r="H9" i="38"/>
  <c r="H4" i="38"/>
  <c r="C4" i="38"/>
  <c r="C3" i="38"/>
  <c r="A3" i="38"/>
  <c r="G95" i="37"/>
  <c r="I94" i="37"/>
  <c r="H94" i="37"/>
  <c r="I93" i="37"/>
  <c r="H93" i="37"/>
  <c r="I92" i="37"/>
  <c r="H92" i="37"/>
  <c r="G91" i="37"/>
  <c r="I90" i="37"/>
  <c r="H90" i="37"/>
  <c r="I89" i="37"/>
  <c r="H89" i="37"/>
  <c r="I88" i="37"/>
  <c r="H88" i="37"/>
  <c r="I87" i="37"/>
  <c r="H87" i="37"/>
  <c r="I86" i="37"/>
  <c r="H86" i="37"/>
  <c r="I85" i="37"/>
  <c r="H85" i="37"/>
  <c r="I84" i="37"/>
  <c r="H84" i="37"/>
  <c r="G83" i="37"/>
  <c r="I82" i="37"/>
  <c r="H82" i="37"/>
  <c r="I81" i="37"/>
  <c r="H81" i="37"/>
  <c r="I80" i="37"/>
  <c r="H80" i="37"/>
  <c r="I79" i="37"/>
  <c r="H79" i="37"/>
  <c r="I78" i="37"/>
  <c r="H78" i="37"/>
  <c r="I77" i="37"/>
  <c r="H77" i="37"/>
  <c r="I76" i="37"/>
  <c r="H76" i="37"/>
  <c r="G75" i="37"/>
  <c r="I74" i="37"/>
  <c r="H74" i="37"/>
  <c r="I73" i="37"/>
  <c r="H73" i="37"/>
  <c r="I72" i="37"/>
  <c r="H72" i="37"/>
  <c r="I71" i="37"/>
  <c r="H71" i="37"/>
  <c r="I70" i="37"/>
  <c r="H70" i="37"/>
  <c r="I69" i="37"/>
  <c r="H69" i="37"/>
  <c r="I68" i="37"/>
  <c r="H68" i="37"/>
  <c r="I67" i="37"/>
  <c r="H67" i="37"/>
  <c r="I66" i="37"/>
  <c r="H66" i="37"/>
  <c r="I64" i="37"/>
  <c r="H64" i="37"/>
  <c r="I63" i="37"/>
  <c r="H63" i="37"/>
  <c r="I62" i="37"/>
  <c r="H62" i="37"/>
  <c r="I61" i="37"/>
  <c r="H61" i="37"/>
  <c r="I60" i="37"/>
  <c r="H60" i="37"/>
  <c r="I59" i="37"/>
  <c r="H59" i="37"/>
  <c r="I58" i="37"/>
  <c r="H58" i="37"/>
  <c r="I57" i="37"/>
  <c r="H57" i="37"/>
  <c r="I56" i="37"/>
  <c r="H56" i="37"/>
  <c r="I55" i="37"/>
  <c r="H55" i="37"/>
  <c r="I54" i="37"/>
  <c r="H54" i="37"/>
  <c r="I53" i="37"/>
  <c r="H53" i="37"/>
  <c r="I52" i="37"/>
  <c r="H52" i="37"/>
  <c r="I51" i="37"/>
  <c r="H51" i="37"/>
  <c r="I50" i="37"/>
  <c r="H50" i="37"/>
  <c r="I49" i="37"/>
  <c r="H49" i="37"/>
  <c r="I47" i="37"/>
  <c r="H47" i="37"/>
  <c r="I46" i="37"/>
  <c r="H46" i="37"/>
  <c r="I45" i="37"/>
  <c r="H45" i="37"/>
  <c r="I44" i="37"/>
  <c r="H44" i="37"/>
  <c r="I43" i="37"/>
  <c r="H43" i="37"/>
  <c r="I42" i="37"/>
  <c r="H42" i="37"/>
  <c r="I41" i="37"/>
  <c r="H41" i="37"/>
  <c r="I40" i="37"/>
  <c r="H40" i="37"/>
  <c r="I39" i="37"/>
  <c r="H39" i="37"/>
  <c r="H38" i="37"/>
  <c r="H37" i="37"/>
  <c r="H36" i="37"/>
  <c r="H35" i="37"/>
  <c r="I34" i="37"/>
  <c r="H34" i="37"/>
  <c r="I33" i="37"/>
  <c r="H33" i="37"/>
  <c r="I32" i="37"/>
  <c r="H32" i="37"/>
  <c r="I31" i="37"/>
  <c r="H31" i="37"/>
  <c r="I29" i="37"/>
  <c r="H29" i="37"/>
  <c r="I28" i="37"/>
  <c r="H28" i="37"/>
  <c r="I27" i="37"/>
  <c r="H27" i="37"/>
  <c r="I26" i="37"/>
  <c r="H26" i="37"/>
  <c r="I25" i="37"/>
  <c r="H25" i="37"/>
  <c r="I23" i="37"/>
  <c r="H23" i="37"/>
  <c r="H22" i="37"/>
  <c r="I21" i="37"/>
  <c r="H21" i="37"/>
  <c r="I20" i="37"/>
  <c r="H20" i="37"/>
  <c r="I19" i="37"/>
  <c r="H19" i="37"/>
  <c r="I18" i="37"/>
  <c r="H18" i="37"/>
  <c r="I17" i="37"/>
  <c r="H17" i="37"/>
  <c r="I16" i="37"/>
  <c r="H16" i="37"/>
  <c r="I15" i="37"/>
  <c r="H15" i="37"/>
  <c r="I14" i="37"/>
  <c r="H14" i="37"/>
  <c r="I13" i="37"/>
  <c r="H13" i="37"/>
  <c r="I12" i="37"/>
  <c r="H12" i="37"/>
  <c r="I11" i="37"/>
  <c r="H11" i="37"/>
  <c r="I10" i="37"/>
  <c r="H10" i="37"/>
  <c r="I9" i="37"/>
  <c r="H9" i="37"/>
  <c r="H4" i="37"/>
  <c r="C4" i="37"/>
  <c r="C3" i="37"/>
  <c r="A3" i="37"/>
  <c r="H75" i="37" l="1"/>
  <c r="I83" i="37"/>
  <c r="H95" i="37"/>
  <c r="H30" i="37"/>
  <c r="H24" i="38"/>
  <c r="H95" i="39"/>
  <c r="I95" i="39"/>
  <c r="H83" i="39"/>
  <c r="I83" i="39"/>
  <c r="I48" i="39"/>
  <c r="H48" i="39"/>
  <c r="I30" i="39"/>
  <c r="I24" i="38"/>
  <c r="H83" i="38"/>
  <c r="H75" i="38"/>
  <c r="I75" i="38"/>
  <c r="I65" i="38"/>
  <c r="H65" i="38"/>
  <c r="G96" i="38"/>
  <c r="I75" i="37"/>
  <c r="I65" i="37"/>
  <c r="H65" i="37"/>
  <c r="G96" i="37"/>
  <c r="I91" i="39"/>
  <c r="F96" i="39"/>
  <c r="G96" i="39"/>
  <c r="H24" i="39"/>
  <c r="I24" i="39"/>
  <c r="H65" i="39"/>
  <c r="H75" i="39"/>
  <c r="I65" i="39"/>
  <c r="I75" i="39"/>
  <c r="H30" i="38"/>
  <c r="H48" i="38"/>
  <c r="I83" i="38"/>
  <c r="I95" i="38"/>
  <c r="I30" i="38"/>
  <c r="I48" i="38"/>
  <c r="H91" i="38"/>
  <c r="I91" i="38"/>
  <c r="F96" i="38"/>
  <c r="I30" i="37"/>
  <c r="I48" i="37"/>
  <c r="H91" i="37"/>
  <c r="H48" i="37"/>
  <c r="I91" i="37"/>
  <c r="M27" i="34"/>
  <c r="H83" i="37"/>
  <c r="I95" i="37"/>
  <c r="B46" i="34" l="1"/>
  <c r="Q27" i="34" s="1"/>
  <c r="B47" i="34"/>
  <c r="S27" i="34" s="1"/>
  <c r="M22" i="34"/>
  <c r="M20" i="34"/>
  <c r="M21" i="34"/>
  <c r="H96" i="39"/>
  <c r="I96" i="39" s="1"/>
  <c r="H96" i="38"/>
  <c r="I96" i="38" s="1"/>
  <c r="H96" i="37"/>
  <c r="I96" i="37" s="1"/>
  <c r="H4" i="33"/>
  <c r="H4" i="32"/>
  <c r="H4" i="31"/>
  <c r="H4" i="30"/>
  <c r="J11" i="35"/>
  <c r="J11" i="41" s="1"/>
  <c r="J12" i="35"/>
  <c r="J12" i="41" s="1"/>
  <c r="J13" i="35"/>
  <c r="J13" i="41" s="1"/>
  <c r="J14" i="35"/>
  <c r="J14" i="41" s="1"/>
  <c r="J15" i="35"/>
  <c r="J15" i="41" s="1"/>
  <c r="J16" i="35"/>
  <c r="J16" i="41" s="1"/>
  <c r="J17" i="35"/>
  <c r="J17" i="41" s="1"/>
  <c r="J19" i="35"/>
  <c r="J19" i="41" s="1"/>
  <c r="J22" i="35"/>
  <c r="J23" i="35"/>
  <c r="J26" i="35"/>
  <c r="J26" i="41" s="1"/>
  <c r="J27" i="35"/>
  <c r="J28" i="35"/>
  <c r="J28" i="41" s="1"/>
  <c r="J42" i="35"/>
  <c r="J43" i="35"/>
  <c r="J44" i="35"/>
  <c r="J45" i="35"/>
  <c r="J46" i="35"/>
  <c r="J47" i="35"/>
  <c r="J49" i="35"/>
  <c r="J50" i="35"/>
  <c r="J51" i="35"/>
  <c r="J52" i="35"/>
  <c r="J53" i="35"/>
  <c r="J54" i="35"/>
  <c r="J55" i="35"/>
  <c r="J56" i="35"/>
  <c r="J57" i="35"/>
  <c r="J58" i="35"/>
  <c r="J59" i="35"/>
  <c r="J60" i="35"/>
  <c r="J61" i="35"/>
  <c r="J62" i="35"/>
  <c r="J63" i="35"/>
  <c r="J65" i="35"/>
  <c r="J66" i="35"/>
  <c r="J67" i="35"/>
  <c r="J68" i="35"/>
  <c r="J69" i="35"/>
  <c r="J70" i="35"/>
  <c r="J71" i="35"/>
  <c r="J72" i="35"/>
  <c r="J73" i="35"/>
  <c r="J74" i="35"/>
  <c r="J75" i="35"/>
  <c r="J76" i="35"/>
  <c r="J77" i="35"/>
  <c r="J78" i="35"/>
  <c r="J79" i="35"/>
  <c r="J80" i="35"/>
  <c r="J81" i="35"/>
  <c r="J82" i="35"/>
  <c r="J83" i="35"/>
  <c r="J84" i="35"/>
  <c r="J85" i="35"/>
  <c r="J86" i="35"/>
  <c r="J87" i="35"/>
  <c r="J88" i="35"/>
  <c r="J89" i="35"/>
  <c r="J90" i="35"/>
  <c r="J91" i="35"/>
  <c r="J92" i="35"/>
  <c r="J93" i="35"/>
  <c r="J94" i="35"/>
  <c r="H32" i="35"/>
  <c r="H64" i="35"/>
  <c r="F27" i="35"/>
  <c r="I27" i="35" s="1"/>
  <c r="I31" i="35"/>
  <c r="F34" i="35"/>
  <c r="F35" i="35"/>
  <c r="I35" i="35" s="1"/>
  <c r="F36" i="35"/>
  <c r="I36" i="35" s="1"/>
  <c r="F40" i="35"/>
  <c r="F42" i="35"/>
  <c r="F43" i="35"/>
  <c r="I43" i="35" s="1"/>
  <c r="F44" i="35"/>
  <c r="H44" i="35" s="1"/>
  <c r="F45" i="35"/>
  <c r="H45" i="35" s="1"/>
  <c r="F46" i="35"/>
  <c r="I46" i="35" s="1"/>
  <c r="F47" i="35"/>
  <c r="H47" i="35" s="1"/>
  <c r="F49" i="35"/>
  <c r="F50" i="35"/>
  <c r="H50" i="35" s="1"/>
  <c r="F51" i="35"/>
  <c r="I51" i="35" s="1"/>
  <c r="F52" i="35"/>
  <c r="H52" i="35" s="1"/>
  <c r="F53" i="35"/>
  <c r="I53" i="35" s="1"/>
  <c r="F54" i="35"/>
  <c r="F55" i="35"/>
  <c r="F56" i="35"/>
  <c r="F57" i="35"/>
  <c r="I57" i="35" s="1"/>
  <c r="F58" i="35"/>
  <c r="H58" i="35" s="1"/>
  <c r="F59" i="35"/>
  <c r="I59" i="35" s="1"/>
  <c r="F60" i="35"/>
  <c r="F61" i="35"/>
  <c r="I61" i="35" s="1"/>
  <c r="F62" i="35"/>
  <c r="I62" i="35" s="1"/>
  <c r="F63" i="35"/>
  <c r="H63" i="35" s="1"/>
  <c r="F66" i="35"/>
  <c r="F67" i="35"/>
  <c r="F68" i="35"/>
  <c r="F69" i="35"/>
  <c r="I69" i="35" s="1"/>
  <c r="F70" i="35"/>
  <c r="F71" i="35"/>
  <c r="F72" i="35"/>
  <c r="F73" i="35"/>
  <c r="F74" i="35"/>
  <c r="F76" i="35"/>
  <c r="F77" i="35"/>
  <c r="F78" i="35"/>
  <c r="I78" i="35" s="1"/>
  <c r="F79" i="35"/>
  <c r="F80" i="35"/>
  <c r="F81" i="35"/>
  <c r="F82" i="35"/>
  <c r="F84" i="35"/>
  <c r="I84" i="35" s="1"/>
  <c r="F85" i="35"/>
  <c r="F86" i="35"/>
  <c r="F87" i="35"/>
  <c r="F88" i="35"/>
  <c r="F89" i="35"/>
  <c r="F90" i="35"/>
  <c r="F92" i="35"/>
  <c r="F93" i="35"/>
  <c r="I93" i="35" s="1"/>
  <c r="F94" i="35"/>
  <c r="F23" i="35"/>
  <c r="I41" i="35"/>
  <c r="H41" i="35"/>
  <c r="I39" i="35"/>
  <c r="H39" i="35"/>
  <c r="I38" i="35"/>
  <c r="H38" i="35"/>
  <c r="I37" i="35"/>
  <c r="H37" i="35"/>
  <c r="I33" i="35"/>
  <c r="H33" i="35"/>
  <c r="I29" i="35"/>
  <c r="I21" i="35"/>
  <c r="H21" i="35"/>
  <c r="I18" i="35"/>
  <c r="H18" i="35"/>
  <c r="H4" i="35"/>
  <c r="C4" i="35"/>
  <c r="C3" i="35"/>
  <c r="A3" i="35"/>
  <c r="I20" i="33"/>
  <c r="H20" i="33"/>
  <c r="H21" i="33"/>
  <c r="I21" i="33"/>
  <c r="I20" i="32"/>
  <c r="H20" i="32"/>
  <c r="I20" i="31"/>
  <c r="H20" i="31"/>
  <c r="H21" i="31"/>
  <c r="I21" i="31"/>
  <c r="H20" i="29"/>
  <c r="I20" i="29"/>
  <c r="Q12" i="34" l="1"/>
  <c r="Q10" i="34"/>
  <c r="Q9" i="34"/>
  <c r="Q11" i="34"/>
  <c r="S14" i="34"/>
  <c r="S13" i="34"/>
  <c r="S12" i="34"/>
  <c r="S11" i="34"/>
  <c r="J30" i="41"/>
  <c r="E7" i="4" s="1"/>
  <c r="E14" i="4" s="1"/>
  <c r="E16" i="4" s="1"/>
  <c r="E17" i="4" s="1"/>
  <c r="I76" i="35"/>
  <c r="H77" i="35"/>
  <c r="H68" i="35"/>
  <c r="H76" i="35"/>
  <c r="I68" i="35"/>
  <c r="I58" i="35"/>
  <c r="H22" i="35"/>
  <c r="H43" i="35"/>
  <c r="I70" i="35"/>
  <c r="I71" i="35"/>
  <c r="I86" i="35"/>
  <c r="I94" i="35"/>
  <c r="I92" i="35"/>
  <c r="H84" i="35"/>
  <c r="H23" i="35"/>
  <c r="I63" i="35"/>
  <c r="I52" i="35"/>
  <c r="H51" i="35"/>
  <c r="I45" i="35"/>
  <c r="H46" i="35"/>
  <c r="H69" i="35"/>
  <c r="I67" i="35"/>
  <c r="H73" i="35"/>
  <c r="H78" i="35"/>
  <c r="I81" i="35"/>
  <c r="H92" i="35"/>
  <c r="I79" i="35"/>
  <c r="I77" i="35"/>
  <c r="H87" i="35"/>
  <c r="I85" i="35"/>
  <c r="I90" i="35"/>
  <c r="I54" i="35"/>
  <c r="H42" i="35"/>
  <c r="H34" i="35"/>
  <c r="I26" i="35"/>
  <c r="I23" i="35"/>
  <c r="H35" i="35"/>
  <c r="H36" i="35"/>
  <c r="I44" i="35"/>
  <c r="I50" i="35"/>
  <c r="H53" i="35"/>
  <c r="H59" i="35"/>
  <c r="H94" i="35"/>
  <c r="H93" i="35"/>
  <c r="I89" i="35"/>
  <c r="H86" i="35"/>
  <c r="H62" i="35"/>
  <c r="H70" i="35"/>
  <c r="H67" i="35"/>
  <c r="I82" i="35"/>
  <c r="I74" i="35"/>
  <c r="I66" i="35"/>
  <c r="I60" i="35"/>
  <c r="H60" i="35"/>
  <c r="H54" i="35"/>
  <c r="H49" i="35"/>
  <c r="I42" i="35"/>
  <c r="I34" i="35"/>
  <c r="I28" i="35"/>
  <c r="I49" i="35"/>
  <c r="I73" i="35"/>
  <c r="H74" i="35"/>
  <c r="H81" i="35"/>
  <c r="H57" i="35"/>
  <c r="H82" i="35"/>
  <c r="H89" i="35"/>
  <c r="H90" i="35"/>
  <c r="H66" i="35"/>
  <c r="H56" i="35"/>
  <c r="I40" i="35"/>
  <c r="I32" i="35"/>
  <c r="I56" i="35"/>
  <c r="I80" i="35"/>
  <c r="I72" i="35"/>
  <c r="I64" i="35"/>
  <c r="H40" i="35"/>
  <c r="H80" i="35"/>
  <c r="I47" i="35"/>
  <c r="H61" i="35"/>
  <c r="H71" i="35"/>
  <c r="I87" i="35"/>
  <c r="H31" i="35"/>
  <c r="H55" i="35"/>
  <c r="H88" i="35"/>
  <c r="I55" i="35"/>
  <c r="H72" i="35"/>
  <c r="H85" i="35"/>
  <c r="I88" i="35"/>
  <c r="H79" i="35"/>
  <c r="B3" i="34"/>
  <c r="B16" i="4"/>
  <c r="B17" i="4" s="1"/>
  <c r="I9" i="29"/>
  <c r="C4" i="29"/>
  <c r="J96" i="41" l="1"/>
  <c r="C16" i="4"/>
  <c r="C17" i="4" s="1"/>
  <c r="A11" i="1" l="1"/>
  <c r="A15" i="1"/>
  <c r="E17" i="28"/>
  <c r="D17" i="28" s="1"/>
  <c r="D21" i="28" l="1"/>
  <c r="C4" i="33"/>
  <c r="C4" i="32"/>
  <c r="C4" i="31"/>
  <c r="C4" i="30"/>
  <c r="A3" i="33"/>
  <c r="A3" i="32"/>
  <c r="A3" i="31"/>
  <c r="A3" i="30"/>
  <c r="A3" i="29"/>
  <c r="C3" i="33"/>
  <c r="C3" i="32"/>
  <c r="C3" i="31"/>
  <c r="C3" i="30"/>
  <c r="C3" i="29"/>
  <c r="B4" i="4" l="1"/>
  <c r="C21" i="28"/>
  <c r="B30" i="34" l="1"/>
  <c r="D26" i="34" s="1"/>
  <c r="L27" i="34"/>
  <c r="J27" i="34"/>
  <c r="D25" i="34" l="1"/>
  <c r="D24" i="34"/>
  <c r="H4" i="29"/>
  <c r="D12" i="34"/>
  <c r="D20" i="34"/>
  <c r="D21" i="34"/>
  <c r="D17" i="34"/>
  <c r="D19" i="34"/>
  <c r="D13" i="34"/>
  <c r="D14" i="34"/>
  <c r="D22" i="34"/>
  <c r="D9" i="34"/>
  <c r="D18" i="34"/>
  <c r="D15" i="34"/>
  <c r="D23" i="34"/>
  <c r="D16" i="34"/>
  <c r="D7" i="34"/>
  <c r="D10" i="34"/>
  <c r="D11" i="34"/>
  <c r="D8" i="34"/>
  <c r="G95" i="33"/>
  <c r="F95" i="33"/>
  <c r="I94" i="33"/>
  <c r="H94" i="33"/>
  <c r="I93" i="33"/>
  <c r="H93" i="33"/>
  <c r="I92" i="33"/>
  <c r="H92" i="33"/>
  <c r="G91" i="33"/>
  <c r="F91" i="33"/>
  <c r="I90" i="33"/>
  <c r="H90" i="33"/>
  <c r="I89" i="33"/>
  <c r="H89" i="33"/>
  <c r="I88" i="33"/>
  <c r="H88" i="33"/>
  <c r="I87" i="33"/>
  <c r="H87" i="33"/>
  <c r="I86" i="33"/>
  <c r="H86" i="33"/>
  <c r="I85" i="33"/>
  <c r="H85" i="33"/>
  <c r="I84" i="33"/>
  <c r="H84" i="33"/>
  <c r="G83" i="33"/>
  <c r="F83" i="33"/>
  <c r="I82" i="33"/>
  <c r="H82" i="33"/>
  <c r="I81" i="33"/>
  <c r="H81" i="33"/>
  <c r="I80" i="33"/>
  <c r="H80" i="33"/>
  <c r="I79" i="33"/>
  <c r="H79" i="33"/>
  <c r="I78" i="33"/>
  <c r="H78" i="33"/>
  <c r="I77" i="33"/>
  <c r="H77" i="33"/>
  <c r="I76" i="33"/>
  <c r="H76" i="33"/>
  <c r="G75" i="33"/>
  <c r="F75" i="33"/>
  <c r="I74" i="33"/>
  <c r="H74" i="33"/>
  <c r="I73" i="33"/>
  <c r="H73" i="33"/>
  <c r="I72" i="33"/>
  <c r="H72" i="33"/>
  <c r="I71" i="33"/>
  <c r="H71" i="33"/>
  <c r="I70" i="33"/>
  <c r="H70" i="33"/>
  <c r="I69" i="33"/>
  <c r="H69" i="33"/>
  <c r="I68" i="33"/>
  <c r="H68" i="33"/>
  <c r="I67" i="33"/>
  <c r="H67" i="33"/>
  <c r="I66" i="33"/>
  <c r="H66" i="33"/>
  <c r="F65" i="33"/>
  <c r="I64" i="33"/>
  <c r="H64" i="33"/>
  <c r="I63" i="33"/>
  <c r="H63" i="33"/>
  <c r="I62" i="33"/>
  <c r="H62" i="33"/>
  <c r="I61" i="33"/>
  <c r="H61" i="33"/>
  <c r="I60" i="33"/>
  <c r="H60" i="33"/>
  <c r="I59" i="33"/>
  <c r="H59" i="33"/>
  <c r="I58" i="33"/>
  <c r="H58" i="33"/>
  <c r="I57" i="33"/>
  <c r="H57" i="33"/>
  <c r="I56" i="33"/>
  <c r="H56" i="33"/>
  <c r="I55" i="33"/>
  <c r="H55" i="33"/>
  <c r="I54" i="33"/>
  <c r="H54" i="33"/>
  <c r="I53" i="33"/>
  <c r="H53" i="33"/>
  <c r="I52" i="33"/>
  <c r="H52" i="33"/>
  <c r="I51" i="33"/>
  <c r="H51" i="33"/>
  <c r="I50" i="33"/>
  <c r="H50" i="33"/>
  <c r="I49" i="33"/>
  <c r="H49" i="33"/>
  <c r="F48" i="33"/>
  <c r="I47" i="33"/>
  <c r="H47" i="33"/>
  <c r="I46" i="33"/>
  <c r="H46" i="33"/>
  <c r="I45" i="33"/>
  <c r="H45" i="33"/>
  <c r="I44" i="33"/>
  <c r="H44" i="33"/>
  <c r="I43" i="33"/>
  <c r="H43" i="33"/>
  <c r="I42" i="33"/>
  <c r="H42" i="33"/>
  <c r="I41" i="33"/>
  <c r="H41" i="33"/>
  <c r="I40" i="33"/>
  <c r="H40" i="33"/>
  <c r="I39" i="33"/>
  <c r="H39" i="33"/>
  <c r="I38" i="33"/>
  <c r="H38" i="33"/>
  <c r="I37" i="33"/>
  <c r="H37" i="33"/>
  <c r="I36" i="33"/>
  <c r="H36" i="33"/>
  <c r="I35" i="33"/>
  <c r="H35" i="33"/>
  <c r="I34" i="33"/>
  <c r="H34" i="33"/>
  <c r="I33" i="33"/>
  <c r="H33" i="33"/>
  <c r="I32" i="33"/>
  <c r="H32" i="33"/>
  <c r="I31" i="33"/>
  <c r="H31" i="33"/>
  <c r="G30" i="33"/>
  <c r="F30" i="33"/>
  <c r="I30" i="33" s="1"/>
  <c r="I29" i="33"/>
  <c r="H29" i="33"/>
  <c r="I28" i="33"/>
  <c r="H28" i="33"/>
  <c r="I27" i="33"/>
  <c r="H27" i="33"/>
  <c r="I26" i="33"/>
  <c r="H26" i="33"/>
  <c r="I25" i="33"/>
  <c r="H25" i="33"/>
  <c r="G24" i="33"/>
  <c r="F24" i="33"/>
  <c r="I23" i="33"/>
  <c r="H23" i="33"/>
  <c r="I22" i="33"/>
  <c r="H22" i="33"/>
  <c r="I19" i="33"/>
  <c r="H19" i="33"/>
  <c r="I18" i="33"/>
  <c r="H18" i="33"/>
  <c r="I17" i="33"/>
  <c r="H17" i="33"/>
  <c r="I16" i="33"/>
  <c r="H16" i="33"/>
  <c r="I15" i="33"/>
  <c r="H15" i="33"/>
  <c r="I14" i="33"/>
  <c r="H14" i="33"/>
  <c r="I13" i="33"/>
  <c r="H13" i="33"/>
  <c r="I12" i="33"/>
  <c r="H12" i="33"/>
  <c r="I11" i="33"/>
  <c r="H11" i="33"/>
  <c r="I10" i="33"/>
  <c r="H10" i="33"/>
  <c r="I9" i="33"/>
  <c r="H9" i="33"/>
  <c r="G95" i="32"/>
  <c r="F95" i="32"/>
  <c r="H95" i="32" s="1"/>
  <c r="I94" i="32"/>
  <c r="H94" i="32"/>
  <c r="I93" i="32"/>
  <c r="H93" i="32"/>
  <c r="I92" i="32"/>
  <c r="H92" i="32"/>
  <c r="G91" i="32"/>
  <c r="F91" i="32"/>
  <c r="I90" i="32"/>
  <c r="H90" i="32"/>
  <c r="I89" i="32"/>
  <c r="H89" i="32"/>
  <c r="I88" i="32"/>
  <c r="H88" i="32"/>
  <c r="I87" i="32"/>
  <c r="H87" i="32"/>
  <c r="I86" i="32"/>
  <c r="H86" i="32"/>
  <c r="I85" i="32"/>
  <c r="H85" i="32"/>
  <c r="I84" i="32"/>
  <c r="H84" i="32"/>
  <c r="G83" i="32"/>
  <c r="I83" i="32" s="1"/>
  <c r="F83" i="32"/>
  <c r="I82" i="32"/>
  <c r="H82" i="32"/>
  <c r="I81" i="32"/>
  <c r="H81" i="32"/>
  <c r="I80" i="32"/>
  <c r="H80" i="32"/>
  <c r="I79" i="32"/>
  <c r="H79" i="32"/>
  <c r="I78" i="32"/>
  <c r="H78" i="32"/>
  <c r="I77" i="32"/>
  <c r="H77" i="32"/>
  <c r="I76" i="32"/>
  <c r="H76" i="32"/>
  <c r="G75" i="32"/>
  <c r="F75" i="32"/>
  <c r="I74" i="32"/>
  <c r="H74" i="32"/>
  <c r="I73" i="32"/>
  <c r="H73" i="32"/>
  <c r="I72" i="32"/>
  <c r="H72" i="32"/>
  <c r="I71" i="32"/>
  <c r="H71" i="32"/>
  <c r="I70" i="32"/>
  <c r="H70" i="32"/>
  <c r="I69" i="32"/>
  <c r="H69" i="32"/>
  <c r="I68" i="32"/>
  <c r="H68" i="32"/>
  <c r="I67" i="32"/>
  <c r="H67" i="32"/>
  <c r="I66" i="32"/>
  <c r="H66" i="32"/>
  <c r="F65" i="32"/>
  <c r="I64" i="32"/>
  <c r="H64" i="32"/>
  <c r="I63" i="32"/>
  <c r="H63" i="32"/>
  <c r="I62" i="32"/>
  <c r="H62" i="32"/>
  <c r="I61" i="32"/>
  <c r="H61" i="32"/>
  <c r="I60" i="32"/>
  <c r="H60" i="32"/>
  <c r="I59" i="32"/>
  <c r="H59" i="32"/>
  <c r="I58" i="32"/>
  <c r="H58" i="32"/>
  <c r="I57" i="32"/>
  <c r="H57" i="32"/>
  <c r="I56" i="32"/>
  <c r="H56" i="32"/>
  <c r="I55" i="32"/>
  <c r="H55" i="32"/>
  <c r="I54" i="32"/>
  <c r="H54" i="32"/>
  <c r="I53" i="32"/>
  <c r="H53" i="32"/>
  <c r="I52" i="32"/>
  <c r="H52" i="32"/>
  <c r="I51" i="32"/>
  <c r="H51" i="32"/>
  <c r="I50" i="32"/>
  <c r="H50" i="32"/>
  <c r="I49" i="32"/>
  <c r="H49" i="32"/>
  <c r="F48" i="32"/>
  <c r="I47" i="32"/>
  <c r="H47" i="32"/>
  <c r="I46" i="32"/>
  <c r="H46" i="32"/>
  <c r="I45" i="32"/>
  <c r="H45" i="32"/>
  <c r="I44" i="32"/>
  <c r="H44" i="32"/>
  <c r="I43" i="32"/>
  <c r="H43" i="32"/>
  <c r="I42" i="32"/>
  <c r="H42" i="32"/>
  <c r="I41" i="32"/>
  <c r="H41" i="32"/>
  <c r="I40" i="32"/>
  <c r="H40" i="32"/>
  <c r="I39" i="32"/>
  <c r="H39" i="32"/>
  <c r="I38" i="32"/>
  <c r="H38" i="32"/>
  <c r="I37" i="32"/>
  <c r="H37" i="32"/>
  <c r="I36" i="32"/>
  <c r="H36" i="32"/>
  <c r="I35" i="32"/>
  <c r="H35" i="32"/>
  <c r="I34" i="32"/>
  <c r="H34" i="32"/>
  <c r="I33" i="32"/>
  <c r="H33" i="32"/>
  <c r="I32" i="32"/>
  <c r="H32" i="32"/>
  <c r="I31" i="32"/>
  <c r="H31" i="32"/>
  <c r="G30" i="32"/>
  <c r="F30" i="32"/>
  <c r="I29" i="32"/>
  <c r="H29" i="32"/>
  <c r="I28" i="32"/>
  <c r="H28" i="32"/>
  <c r="I27" i="32"/>
  <c r="H27" i="32"/>
  <c r="I26" i="32"/>
  <c r="H26" i="32"/>
  <c r="I25" i="32"/>
  <c r="H25" i="32"/>
  <c r="G24" i="32"/>
  <c r="H24" i="32" s="1"/>
  <c r="F24" i="32"/>
  <c r="I23" i="32"/>
  <c r="H23" i="32"/>
  <c r="I22" i="32"/>
  <c r="H22" i="32"/>
  <c r="I21" i="32"/>
  <c r="H21" i="32"/>
  <c r="I19" i="32"/>
  <c r="H19" i="32"/>
  <c r="I18" i="32"/>
  <c r="H18" i="32"/>
  <c r="I17" i="32"/>
  <c r="H17" i="32"/>
  <c r="I16" i="32"/>
  <c r="H16" i="32"/>
  <c r="I15" i="32"/>
  <c r="H15" i="32"/>
  <c r="I14" i="32"/>
  <c r="H14" i="32"/>
  <c r="I13" i="32"/>
  <c r="H13" i="32"/>
  <c r="I12" i="32"/>
  <c r="H12" i="32"/>
  <c r="I11" i="32"/>
  <c r="H11" i="32"/>
  <c r="I10" i="32"/>
  <c r="H10" i="32"/>
  <c r="I9" i="32"/>
  <c r="H9" i="32"/>
  <c r="G94" i="31"/>
  <c r="F94" i="31"/>
  <c r="H94" i="31" s="1"/>
  <c r="I93" i="31"/>
  <c r="H93" i="31"/>
  <c r="I92" i="31"/>
  <c r="H92" i="31"/>
  <c r="I91" i="31"/>
  <c r="H91" i="31"/>
  <c r="G90" i="31"/>
  <c r="F90" i="31"/>
  <c r="I89" i="31"/>
  <c r="H89" i="31"/>
  <c r="I88" i="31"/>
  <c r="H88" i="31"/>
  <c r="I87" i="31"/>
  <c r="H87" i="31"/>
  <c r="I86" i="31"/>
  <c r="H86" i="31"/>
  <c r="I85" i="31"/>
  <c r="H85" i="31"/>
  <c r="I84" i="31"/>
  <c r="H84" i="31"/>
  <c r="I83" i="31"/>
  <c r="H83" i="31"/>
  <c r="G82" i="31"/>
  <c r="F82" i="31"/>
  <c r="I82" i="31" s="1"/>
  <c r="I81" i="31"/>
  <c r="H81" i="31"/>
  <c r="I80" i="31"/>
  <c r="H80" i="31"/>
  <c r="I79" i="31"/>
  <c r="H79" i="31"/>
  <c r="I78" i="31"/>
  <c r="H78" i="31"/>
  <c r="I77" i="31"/>
  <c r="H77" i="31"/>
  <c r="I76" i="31"/>
  <c r="H76" i="31"/>
  <c r="I75" i="31"/>
  <c r="H75" i="31"/>
  <c r="G74" i="31"/>
  <c r="F74" i="31"/>
  <c r="I74" i="31" s="1"/>
  <c r="I73" i="31"/>
  <c r="H73" i="31"/>
  <c r="I72" i="31"/>
  <c r="H72" i="31"/>
  <c r="I71" i="31"/>
  <c r="H71" i="31"/>
  <c r="I70" i="31"/>
  <c r="H70" i="31"/>
  <c r="I69" i="31"/>
  <c r="H69" i="31"/>
  <c r="I68" i="31"/>
  <c r="H68" i="31"/>
  <c r="I67" i="31"/>
  <c r="H67" i="31"/>
  <c r="I66" i="31"/>
  <c r="H66" i="31"/>
  <c r="I65" i="31"/>
  <c r="H65" i="31"/>
  <c r="I63" i="31"/>
  <c r="H63" i="31"/>
  <c r="I62" i="31"/>
  <c r="H62" i="31"/>
  <c r="I61" i="31"/>
  <c r="H61" i="31"/>
  <c r="I60" i="31"/>
  <c r="H60" i="31"/>
  <c r="I59" i="31"/>
  <c r="H59" i="31"/>
  <c r="I58" i="31"/>
  <c r="H58" i="31"/>
  <c r="I57" i="31"/>
  <c r="H57" i="31"/>
  <c r="I56" i="31"/>
  <c r="H56" i="31"/>
  <c r="I55" i="31"/>
  <c r="H55" i="31"/>
  <c r="I54" i="31"/>
  <c r="H54" i="31"/>
  <c r="I53" i="31"/>
  <c r="H53" i="31"/>
  <c r="I52" i="31"/>
  <c r="H52" i="31"/>
  <c r="I51" i="31"/>
  <c r="H51" i="31"/>
  <c r="I50" i="31"/>
  <c r="H50" i="31"/>
  <c r="I49" i="31"/>
  <c r="H49" i="31"/>
  <c r="I46" i="31"/>
  <c r="H46" i="31"/>
  <c r="I45" i="31"/>
  <c r="H45" i="31"/>
  <c r="I44" i="31"/>
  <c r="H44" i="31"/>
  <c r="I43" i="31"/>
  <c r="H43" i="31"/>
  <c r="I42" i="31"/>
  <c r="H42" i="31"/>
  <c r="I41" i="31"/>
  <c r="H41" i="31"/>
  <c r="I40" i="31"/>
  <c r="H40" i="31"/>
  <c r="I39" i="31"/>
  <c r="H39" i="31"/>
  <c r="I38" i="31"/>
  <c r="H38" i="31"/>
  <c r="H37" i="31"/>
  <c r="I36" i="31"/>
  <c r="H36" i="31"/>
  <c r="I35" i="31"/>
  <c r="H35" i="31"/>
  <c r="I34" i="31"/>
  <c r="H34" i="31"/>
  <c r="I33" i="31"/>
  <c r="H33" i="31"/>
  <c r="I32" i="31"/>
  <c r="H32" i="31"/>
  <c r="I31" i="31"/>
  <c r="H31" i="31"/>
  <c r="G95" i="31"/>
  <c r="I28" i="31"/>
  <c r="H28" i="31"/>
  <c r="I27" i="31"/>
  <c r="H27" i="31"/>
  <c r="I26" i="31"/>
  <c r="H26" i="31"/>
  <c r="I23" i="31"/>
  <c r="H23" i="31"/>
  <c r="H22" i="31"/>
  <c r="I19" i="31"/>
  <c r="H19" i="31"/>
  <c r="I18" i="31"/>
  <c r="H18" i="31"/>
  <c r="I17" i="31"/>
  <c r="H17" i="31"/>
  <c r="I16" i="31"/>
  <c r="H16" i="31"/>
  <c r="I15" i="31"/>
  <c r="H15" i="31"/>
  <c r="I14" i="31"/>
  <c r="H14" i="31"/>
  <c r="I13" i="31"/>
  <c r="H13" i="31"/>
  <c r="I12" i="31"/>
  <c r="H12" i="31"/>
  <c r="I11" i="31"/>
  <c r="H11" i="31"/>
  <c r="I10" i="31"/>
  <c r="H10" i="31"/>
  <c r="I9" i="31"/>
  <c r="H9" i="31"/>
  <c r="G95" i="30"/>
  <c r="F95" i="30"/>
  <c r="I94" i="30"/>
  <c r="H94" i="30"/>
  <c r="I93" i="30"/>
  <c r="H93" i="30"/>
  <c r="I92" i="30"/>
  <c r="H92" i="30"/>
  <c r="G91" i="30"/>
  <c r="F91" i="30"/>
  <c r="I90" i="30"/>
  <c r="H90" i="30"/>
  <c r="I89" i="30"/>
  <c r="H89" i="30"/>
  <c r="I88" i="30"/>
  <c r="H88" i="30"/>
  <c r="I87" i="30"/>
  <c r="H87" i="30"/>
  <c r="I86" i="30"/>
  <c r="H86" i="30"/>
  <c r="I85" i="30"/>
  <c r="H85" i="30"/>
  <c r="I84" i="30"/>
  <c r="H84" i="30"/>
  <c r="G83" i="30"/>
  <c r="F83" i="30"/>
  <c r="I82" i="30"/>
  <c r="H82" i="30"/>
  <c r="I81" i="30"/>
  <c r="H81" i="30"/>
  <c r="I80" i="30"/>
  <c r="H80" i="30"/>
  <c r="I79" i="30"/>
  <c r="H79" i="30"/>
  <c r="I78" i="30"/>
  <c r="H78" i="30"/>
  <c r="I77" i="30"/>
  <c r="H77" i="30"/>
  <c r="I76" i="30"/>
  <c r="H76" i="30"/>
  <c r="G75" i="30"/>
  <c r="F75" i="30"/>
  <c r="I74" i="30"/>
  <c r="H74" i="30"/>
  <c r="I73" i="30"/>
  <c r="H73" i="30"/>
  <c r="I72" i="30"/>
  <c r="H72" i="30"/>
  <c r="I71" i="30"/>
  <c r="H71" i="30"/>
  <c r="I70" i="30"/>
  <c r="H70" i="30"/>
  <c r="I69" i="30"/>
  <c r="H69" i="30"/>
  <c r="I68" i="30"/>
  <c r="H68" i="30"/>
  <c r="I67" i="30"/>
  <c r="H67" i="30"/>
  <c r="I66" i="30"/>
  <c r="H66" i="30"/>
  <c r="G65" i="30"/>
  <c r="G48" i="30"/>
  <c r="G30" i="30"/>
  <c r="I17" i="30"/>
  <c r="H17" i="30"/>
  <c r="I16" i="30"/>
  <c r="H16" i="30"/>
  <c r="I15" i="30"/>
  <c r="H15" i="30"/>
  <c r="I14" i="30"/>
  <c r="H14" i="30"/>
  <c r="I13" i="30"/>
  <c r="H13" i="30"/>
  <c r="I12" i="30"/>
  <c r="H12" i="30"/>
  <c r="I11" i="30"/>
  <c r="H11" i="30"/>
  <c r="I10" i="30"/>
  <c r="H10" i="30"/>
  <c r="I9" i="30"/>
  <c r="H9" i="30"/>
  <c r="I65" i="30" l="1"/>
  <c r="H65" i="30"/>
  <c r="I48" i="30"/>
  <c r="H48" i="30"/>
  <c r="H30" i="30"/>
  <c r="I30" i="30"/>
  <c r="G96" i="30"/>
  <c r="D27" i="34"/>
  <c r="I95" i="32"/>
  <c r="I75" i="32"/>
  <c r="H83" i="32"/>
  <c r="H83" i="33"/>
  <c r="I91" i="33"/>
  <c r="H95" i="33"/>
  <c r="H91" i="33"/>
  <c r="H48" i="33"/>
  <c r="I48" i="33"/>
  <c r="G96" i="33"/>
  <c r="H30" i="32"/>
  <c r="I65" i="32"/>
  <c r="H91" i="30"/>
  <c r="H82" i="31"/>
  <c r="I64" i="31"/>
  <c r="H47" i="31"/>
  <c r="H30" i="31"/>
  <c r="I24" i="31"/>
  <c r="F96" i="33"/>
  <c r="G96" i="32"/>
  <c r="F95" i="31"/>
  <c r="H83" i="30"/>
  <c r="I91" i="30"/>
  <c r="H95" i="30"/>
  <c r="H30" i="33"/>
  <c r="I83" i="33"/>
  <c r="I95" i="33"/>
  <c r="H24" i="33"/>
  <c r="I24" i="33"/>
  <c r="H65" i="33"/>
  <c r="H75" i="33"/>
  <c r="I65" i="33"/>
  <c r="I75" i="33"/>
  <c r="H48" i="32"/>
  <c r="I30" i="32"/>
  <c r="I48" i="32"/>
  <c r="H91" i="32"/>
  <c r="I91" i="32"/>
  <c r="F96" i="32"/>
  <c r="I24" i="32"/>
  <c r="H65" i="32"/>
  <c r="H75" i="32"/>
  <c r="I94" i="31"/>
  <c r="I30" i="31"/>
  <c r="I47" i="31"/>
  <c r="H90" i="31"/>
  <c r="I90" i="31"/>
  <c r="H24" i="31"/>
  <c r="H64" i="31"/>
  <c r="H74" i="31"/>
  <c r="I83" i="30"/>
  <c r="I95" i="30"/>
  <c r="I27" i="34"/>
  <c r="H75" i="30"/>
  <c r="I75" i="30"/>
  <c r="I95" i="29"/>
  <c r="F91" i="29"/>
  <c r="F91" i="35" s="1"/>
  <c r="F83" i="29"/>
  <c r="F83" i="35" s="1"/>
  <c r="F75" i="29"/>
  <c r="F75" i="35" s="1"/>
  <c r="F65" i="29"/>
  <c r="F65" i="35" s="1"/>
  <c r="F48" i="29"/>
  <c r="F30" i="29"/>
  <c r="F24" i="29"/>
  <c r="I94" i="29"/>
  <c r="H94" i="29"/>
  <c r="I93" i="29"/>
  <c r="H93" i="29"/>
  <c r="I92" i="29"/>
  <c r="H92" i="29"/>
  <c r="I90" i="29"/>
  <c r="H90" i="29"/>
  <c r="I89" i="29"/>
  <c r="H89" i="29"/>
  <c r="I88" i="29"/>
  <c r="H88" i="29"/>
  <c r="I87" i="29"/>
  <c r="H87" i="29"/>
  <c r="I86" i="29"/>
  <c r="H86" i="29"/>
  <c r="I85" i="29"/>
  <c r="H85" i="29"/>
  <c r="I84" i="29"/>
  <c r="H84" i="29"/>
  <c r="I82" i="29"/>
  <c r="H82" i="29"/>
  <c r="I81" i="29"/>
  <c r="H81" i="29"/>
  <c r="I80" i="29"/>
  <c r="H80" i="29"/>
  <c r="I79" i="29"/>
  <c r="H79" i="29"/>
  <c r="I78" i="29"/>
  <c r="H78" i="29"/>
  <c r="I77" i="29"/>
  <c r="H77" i="29"/>
  <c r="I76" i="29"/>
  <c r="H76" i="29"/>
  <c r="I74" i="29"/>
  <c r="H74" i="29"/>
  <c r="I73" i="29"/>
  <c r="H73" i="29"/>
  <c r="I72" i="29"/>
  <c r="H72" i="29"/>
  <c r="I71" i="29"/>
  <c r="H71" i="29"/>
  <c r="I70" i="29"/>
  <c r="H70" i="29"/>
  <c r="I69" i="29"/>
  <c r="H69" i="29"/>
  <c r="I68" i="29"/>
  <c r="H68" i="29"/>
  <c r="I67" i="29"/>
  <c r="H67" i="29"/>
  <c r="I66" i="29"/>
  <c r="H66" i="29"/>
  <c r="I64" i="29"/>
  <c r="H64" i="29"/>
  <c r="I63" i="29"/>
  <c r="H63" i="29"/>
  <c r="I62" i="29"/>
  <c r="H62" i="29"/>
  <c r="I61" i="29"/>
  <c r="H61" i="29"/>
  <c r="I60" i="29"/>
  <c r="H60" i="29"/>
  <c r="I59" i="29"/>
  <c r="H59" i="29"/>
  <c r="I58" i="29"/>
  <c r="H58" i="29"/>
  <c r="I57" i="29"/>
  <c r="H57" i="29"/>
  <c r="I56" i="29"/>
  <c r="H56" i="29"/>
  <c r="I55" i="29"/>
  <c r="H55" i="29"/>
  <c r="I54" i="29"/>
  <c r="H54" i="29"/>
  <c r="I53" i="29"/>
  <c r="H53" i="29"/>
  <c r="I52" i="29"/>
  <c r="H52" i="29"/>
  <c r="I51" i="29"/>
  <c r="H51" i="29"/>
  <c r="I50" i="29"/>
  <c r="H50" i="29"/>
  <c r="I49" i="29"/>
  <c r="H49" i="29"/>
  <c r="I47" i="29"/>
  <c r="H47" i="29"/>
  <c r="I46" i="29"/>
  <c r="H46" i="29"/>
  <c r="I45" i="29"/>
  <c r="H45" i="29"/>
  <c r="I44" i="29"/>
  <c r="H44" i="29"/>
  <c r="I43" i="29"/>
  <c r="H43" i="29"/>
  <c r="H42" i="29"/>
  <c r="I41" i="29"/>
  <c r="H41" i="29"/>
  <c r="I40" i="29"/>
  <c r="H40" i="29"/>
  <c r="I39" i="29"/>
  <c r="H39" i="29"/>
  <c r="H38" i="29"/>
  <c r="I37" i="29"/>
  <c r="H37" i="29"/>
  <c r="I36" i="29"/>
  <c r="H36" i="29"/>
  <c r="I35" i="29"/>
  <c r="H35" i="29"/>
  <c r="I34" i="29"/>
  <c r="H34" i="29"/>
  <c r="I33" i="29"/>
  <c r="H33" i="29"/>
  <c r="I32" i="29"/>
  <c r="H32" i="29"/>
  <c r="I31" i="29"/>
  <c r="H31" i="29"/>
  <c r="I29" i="29"/>
  <c r="H29" i="29"/>
  <c r="I28" i="29"/>
  <c r="H28" i="29"/>
  <c r="I27" i="29"/>
  <c r="H27" i="29"/>
  <c r="I26" i="29"/>
  <c r="H26" i="29"/>
  <c r="I23" i="29"/>
  <c r="H23" i="29"/>
  <c r="H22" i="29"/>
  <c r="I21" i="29"/>
  <c r="H21" i="29"/>
  <c r="I19" i="29"/>
  <c r="H19" i="29"/>
  <c r="I18" i="29"/>
  <c r="H18" i="29"/>
  <c r="I17" i="29"/>
  <c r="H17" i="29"/>
  <c r="I16" i="29"/>
  <c r="H16" i="29"/>
  <c r="I15" i="29"/>
  <c r="H15" i="29"/>
  <c r="I14" i="29"/>
  <c r="H14" i="29"/>
  <c r="I13" i="29"/>
  <c r="H13" i="29"/>
  <c r="I12" i="29"/>
  <c r="H12" i="29"/>
  <c r="I11" i="29"/>
  <c r="H11" i="29"/>
  <c r="I10" i="29"/>
  <c r="H10" i="29"/>
  <c r="H9" i="29"/>
  <c r="B45" i="34" l="1"/>
  <c r="O27" i="34" s="1"/>
  <c r="B48" i="34"/>
  <c r="U27" i="34" s="1"/>
  <c r="B43" i="34"/>
  <c r="K27" i="34" s="1"/>
  <c r="I10" i="34"/>
  <c r="I9" i="34"/>
  <c r="F96" i="29"/>
  <c r="B41" i="34" s="1"/>
  <c r="F11" i="4"/>
  <c r="I75" i="29"/>
  <c r="H95" i="31"/>
  <c r="I95" i="31" s="1"/>
  <c r="I95" i="35"/>
  <c r="H95" i="35"/>
  <c r="H95" i="29"/>
  <c r="H91" i="35"/>
  <c r="I91" i="35"/>
  <c r="I83" i="29"/>
  <c r="I91" i="29"/>
  <c r="F12" i="4"/>
  <c r="I75" i="35"/>
  <c r="H75" i="35"/>
  <c r="H75" i="29"/>
  <c r="H83" i="29"/>
  <c r="I83" i="35"/>
  <c r="H83" i="35"/>
  <c r="H91" i="29"/>
  <c r="F10" i="4"/>
  <c r="H65" i="29"/>
  <c r="I65" i="29"/>
  <c r="I65" i="35"/>
  <c r="H65" i="35"/>
  <c r="H48" i="29"/>
  <c r="I48" i="29"/>
  <c r="I48" i="35"/>
  <c r="H48" i="35"/>
  <c r="I30" i="29"/>
  <c r="H30" i="29"/>
  <c r="H30" i="35"/>
  <c r="I30" i="35"/>
  <c r="I24" i="29"/>
  <c r="H96" i="33"/>
  <c r="I96" i="33" s="1"/>
  <c r="H96" i="32"/>
  <c r="I96" i="32" s="1"/>
  <c r="H96" i="30"/>
  <c r="I96" i="30" s="1"/>
  <c r="H24" i="29"/>
  <c r="O9" i="34" l="1"/>
  <c r="O7" i="34"/>
  <c r="O8" i="34"/>
  <c r="O10" i="34"/>
  <c r="U15" i="34"/>
  <c r="U14" i="34"/>
  <c r="U13" i="34"/>
  <c r="K18" i="34"/>
  <c r="K16" i="34"/>
  <c r="K17" i="34"/>
  <c r="G27" i="34"/>
  <c r="G11" i="4"/>
  <c r="G12" i="4"/>
  <c r="D16" i="4"/>
  <c r="D17" i="4" s="1"/>
  <c r="H12" i="4"/>
  <c r="G10" i="4"/>
  <c r="H10" i="4"/>
  <c r="H11" i="4"/>
  <c r="H9" i="4"/>
  <c r="G9" i="4"/>
  <c r="G8" i="4"/>
  <c r="H8" i="4"/>
  <c r="G7" i="4"/>
  <c r="H7" i="4"/>
  <c r="H96" i="29"/>
  <c r="I96" i="29" s="1"/>
  <c r="G8" i="34" l="1"/>
  <c r="G7" i="34"/>
  <c r="E21" i="28"/>
  <c r="F21" i="28" s="1"/>
  <c r="I24" i="37" l="1"/>
  <c r="H24" i="37"/>
  <c r="G24" i="35"/>
  <c r="G96" i="35" s="1"/>
  <c r="F12" i="35"/>
  <c r="I12" i="35" s="1"/>
  <c r="G12" i="41"/>
  <c r="H12" i="41" s="1"/>
  <c r="I12" i="41"/>
  <c r="G19" i="41"/>
  <c r="H19" i="41" s="1"/>
  <c r="F17" i="35"/>
  <c r="I17" i="35" s="1"/>
  <c r="G17" i="41"/>
  <c r="I17" i="41" s="1"/>
  <c r="H17" i="41"/>
  <c r="F14" i="35"/>
  <c r="H14" i="35" s="1"/>
  <c r="G14" i="41"/>
  <c r="I14" i="41" s="1"/>
  <c r="F13" i="35"/>
  <c r="H13" i="35" s="1"/>
  <c r="G13" i="41"/>
  <c r="I13" i="41" s="1"/>
  <c r="F16" i="35"/>
  <c r="I16" i="35" s="1"/>
  <c r="G16" i="41"/>
  <c r="H16" i="41" s="1"/>
  <c r="F11" i="35"/>
  <c r="G11" i="41"/>
  <c r="I11" i="41" s="1"/>
  <c r="H11" i="41"/>
  <c r="F15" i="35"/>
  <c r="I15" i="35" s="1"/>
  <c r="G15" i="41"/>
  <c r="H15" i="41" s="1"/>
  <c r="G9" i="41"/>
  <c r="F10" i="41"/>
  <c r="H10" i="35"/>
  <c r="G10" i="41"/>
  <c r="F20" i="41"/>
  <c r="G20" i="41"/>
  <c r="H15" i="35" l="1"/>
  <c r="F24" i="35"/>
  <c r="F96" i="35" s="1"/>
  <c r="H13" i="41"/>
  <c r="I11" i="35"/>
  <c r="I15" i="41"/>
  <c r="F24" i="41"/>
  <c r="H11" i="35"/>
  <c r="H14" i="41"/>
  <c r="I19" i="41"/>
  <c r="G24" i="41"/>
  <c r="G96" i="41" s="1"/>
  <c r="D19" i="28" s="1"/>
  <c r="I24" i="35"/>
  <c r="H24" i="35"/>
  <c r="H20" i="41"/>
  <c r="I20" i="41"/>
  <c r="I10" i="41"/>
  <c r="H10" i="41"/>
  <c r="H12" i="35"/>
  <c r="H16" i="35"/>
  <c r="I13" i="35"/>
  <c r="F9" i="41"/>
  <c r="I20" i="35"/>
  <c r="I10" i="35"/>
  <c r="I16" i="41"/>
  <c r="H17" i="35"/>
  <c r="I9" i="35"/>
  <c r="I14" i="35"/>
  <c r="H20" i="35"/>
  <c r="H9" i="35"/>
  <c r="B51" i="34" l="1"/>
  <c r="I9" i="41"/>
  <c r="H9" i="41"/>
  <c r="H96" i="35"/>
  <c r="I96" i="35" s="1"/>
  <c r="B40" i="34"/>
  <c r="F14" i="4"/>
  <c r="F16" i="4" l="1"/>
  <c r="G14" i="4"/>
  <c r="H14" i="4"/>
  <c r="E27" i="34"/>
  <c r="B49" i="34"/>
  <c r="F96" i="41"/>
  <c r="F6" i="4"/>
  <c r="H24" i="41"/>
  <c r="I24" i="41"/>
  <c r="E19" i="28" l="1"/>
  <c r="D13" i="28" s="1"/>
  <c r="H96" i="41"/>
  <c r="I96" i="41" s="1"/>
  <c r="G6" i="4"/>
  <c r="H6" i="4"/>
  <c r="E19" i="34"/>
  <c r="V19" i="34" s="1"/>
  <c r="W19" i="34" s="1"/>
  <c r="E12" i="34"/>
  <c r="V12" i="34" s="1"/>
  <c r="W12" i="34" s="1"/>
  <c r="E26" i="34"/>
  <c r="V26" i="34" s="1"/>
  <c r="W26" i="34" s="1"/>
  <c r="E21" i="34"/>
  <c r="V21" i="34" s="1"/>
  <c r="W21" i="34" s="1"/>
  <c r="E18" i="34"/>
  <c r="V18" i="34" s="1"/>
  <c r="W18" i="34" s="1"/>
  <c r="E13" i="34"/>
  <c r="V13" i="34" s="1"/>
  <c r="E9" i="34"/>
  <c r="V9" i="34" s="1"/>
  <c r="E10" i="34"/>
  <c r="V10" i="34" s="1"/>
  <c r="W10" i="34" s="1"/>
  <c r="E23" i="34"/>
  <c r="V23" i="34" s="1"/>
  <c r="W23" i="34" s="1"/>
  <c r="E7" i="34"/>
  <c r="V7" i="34" s="1"/>
  <c r="E16" i="34"/>
  <c r="V16" i="34" s="1"/>
  <c r="W16" i="34" s="1"/>
  <c r="E20" i="34"/>
  <c r="V20" i="34" s="1"/>
  <c r="W20" i="34" s="1"/>
  <c r="E17" i="34"/>
  <c r="V17" i="34" s="1"/>
  <c r="W17" i="34" s="1"/>
  <c r="E24" i="34"/>
  <c r="V24" i="34" s="1"/>
  <c r="W24" i="34" s="1"/>
  <c r="E11" i="34"/>
  <c r="V11" i="34" s="1"/>
  <c r="W11" i="34" s="1"/>
  <c r="E14" i="34"/>
  <c r="V14" i="34" s="1"/>
  <c r="E25" i="34"/>
  <c r="V25" i="34" s="1"/>
  <c r="W25" i="34" s="1"/>
  <c r="E8" i="34"/>
  <c r="V8" i="34" s="1"/>
  <c r="E22" i="34"/>
  <c r="V22" i="34" s="1"/>
  <c r="W22" i="34" s="1"/>
  <c r="E15" i="34"/>
  <c r="V15" i="34" s="1"/>
  <c r="W15" i="34" s="1"/>
  <c r="F17" i="4"/>
  <c r="H16" i="4"/>
  <c r="G16" i="4"/>
  <c r="W8" i="34" l="1"/>
  <c r="Y8" i="34"/>
  <c r="W13" i="34"/>
  <c r="Y13" i="34"/>
  <c r="W7" i="34"/>
  <c r="V27" i="34"/>
  <c r="W9" i="34"/>
  <c r="H17" i="4"/>
  <c r="G17" i="4"/>
  <c r="W14" i="34"/>
  <c r="Y14" i="34"/>
  <c r="Y27"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Warden, Russell</author>
  </authors>
  <commentList>
    <comment ref="X9" authorId="0" shapeId="0" xr:uid="{365AFD58-C1B7-4C66-94EF-053E231EED5C}">
      <text>
        <r>
          <rPr>
            <b/>
            <sz val="9"/>
            <color indexed="81"/>
            <rFont val="Tahoma"/>
            <family val="2"/>
          </rPr>
          <t xml:space="preserve">Annual RPI review
</t>
        </r>
        <r>
          <rPr>
            <sz val="9"/>
            <color indexed="81"/>
            <rFont val="Tahoma"/>
            <family val="2"/>
          </rPr>
          <t xml:space="preserve">
</t>
        </r>
      </text>
    </comment>
    <comment ref="C24" authorId="0" shapeId="0" xr:uid="{643D0884-7DE0-4B7A-874E-2BD4F71B233C}">
      <text>
        <r>
          <rPr>
            <b/>
            <sz val="9"/>
            <color indexed="81"/>
            <rFont val="Tahoma"/>
            <family val="2"/>
          </rPr>
          <t xml:space="preserve">Area: 79,460 ft². Weighted at 9% for pre development state. Plus 50% weighting on certain costs.
</t>
        </r>
        <r>
          <rPr>
            <sz val="9"/>
            <color indexed="81"/>
            <rFont val="Tahoma"/>
            <family val="2"/>
          </rPr>
          <t xml:space="preserve">
</t>
        </r>
      </text>
    </comment>
    <comment ref="C25" authorId="0" shapeId="0" xr:uid="{D19462EE-FC73-4510-968E-28B03D5047E5}">
      <text>
        <r>
          <rPr>
            <b/>
            <sz val="9"/>
            <color indexed="81"/>
            <rFont val="Tahoma"/>
            <family val="2"/>
          </rPr>
          <t xml:space="preserve">Area: 44,499 ft². Weighted at 9% for  pre development state. 
</t>
        </r>
        <r>
          <rPr>
            <sz val="9"/>
            <color indexed="81"/>
            <rFont val="Tahoma"/>
            <family val="2"/>
          </rPr>
          <t xml:space="preserve">
</t>
        </r>
      </text>
    </comment>
    <comment ref="C26" authorId="0" shapeId="0" xr:uid="{D9A33836-1004-4C95-8641-A8F0B9860E93}">
      <text>
        <r>
          <rPr>
            <b/>
            <sz val="9"/>
            <color indexed="81"/>
            <rFont val="Tahoma"/>
            <family val="2"/>
          </rPr>
          <t xml:space="preserve">Area: 15,205 ft². Weighted at 9% for  pre development state. </t>
        </r>
        <r>
          <rPr>
            <sz val="9"/>
            <color indexed="81"/>
            <rFont val="Tahoma"/>
            <family val="2"/>
          </rPr>
          <t xml:space="preserve">
</t>
        </r>
      </text>
    </comment>
  </commentList>
</comments>
</file>

<file path=xl/sharedStrings.xml><?xml version="1.0" encoding="utf-8"?>
<sst xmlns="http://schemas.openxmlformats.org/spreadsheetml/2006/main" count="3822" uniqueCount="447">
  <si>
    <t>Service Charge Budget</t>
  </si>
  <si>
    <t>To Year End</t>
  </si>
  <si>
    <t>Only insert photograph of property. The rest will prepopulate from other tabs.</t>
  </si>
  <si>
    <t>Contents</t>
  </si>
  <si>
    <t>Your Team</t>
  </si>
  <si>
    <t>Property Summary</t>
  </si>
  <si>
    <t>Executive Summary</t>
  </si>
  <si>
    <t>Service Charge Budget: Overview</t>
  </si>
  <si>
    <t>Service Charge Budget: Detailed</t>
  </si>
  <si>
    <t xml:space="preserve">Apportionment </t>
  </si>
  <si>
    <t>Major Contracts</t>
  </si>
  <si>
    <t>6    Image gallery</t>
  </si>
  <si>
    <t>1 YOUR TEAM</t>
  </si>
  <si>
    <t>Make sure the correct photograph is inserted. If someone does not have a Colliers headshot, remove the stock photo. Remove any boxes not required.</t>
  </si>
  <si>
    <t>2 PROPERTY SUMMARY</t>
  </si>
  <si>
    <t>Property Details</t>
  </si>
  <si>
    <t>Property Address</t>
  </si>
  <si>
    <t>Property Reference Number</t>
  </si>
  <si>
    <t xml:space="preserve">Client </t>
  </si>
  <si>
    <t xml:space="preserve">Property Manager </t>
  </si>
  <si>
    <t xml:space="preserve">Facilities Manager </t>
  </si>
  <si>
    <t>Service Charge Year End</t>
  </si>
  <si>
    <t>Total Floor Area Sq Ft</t>
  </si>
  <si>
    <t xml:space="preserve">Service Charge Budget </t>
  </si>
  <si>
    <t>3 Year Review</t>
  </si>
  <si>
    <t>Variance between current and proposed SC Budgets</t>
  </si>
  <si>
    <t>£</t>
  </si>
  <si>
    <t>Budget</t>
  </si>
  <si>
    <t>Actual / Forecast</t>
  </si>
  <si>
    <t>Cost psf</t>
  </si>
  <si>
    <t>Complete Property Details Table in full. 3 Year Review will prepopulate.</t>
  </si>
  <si>
    <t>4 BUDGET OVERVIEW</t>
  </si>
  <si>
    <t>Service Charge Item</t>
  </si>
  <si>
    <t>Previous Budget YE</t>
  </si>
  <si>
    <t>Actual Spend YE</t>
  </si>
  <si>
    <t>Current Budget YE</t>
  </si>
  <si>
    <t>Year End Forecast</t>
  </si>
  <si>
    <t>Proposed Budget YE</t>
  </si>
  <si>
    <t>Comparison between budgets</t>
  </si>
  <si>
    <t>%</t>
  </si>
  <si>
    <t>Management</t>
  </si>
  <si>
    <t>Utilities</t>
  </si>
  <si>
    <t>Soft Services</t>
  </si>
  <si>
    <t>Hard Services</t>
  </si>
  <si>
    <t>Income</t>
  </si>
  <si>
    <t>Insurance</t>
  </si>
  <si>
    <t>Exceptional Expenditure</t>
  </si>
  <si>
    <t>TOTAL (excl VAT)</t>
  </si>
  <si>
    <t>Cost per sq ft</t>
  </si>
  <si>
    <t>Cost per sq m</t>
  </si>
  <si>
    <t>Only populate Column B, Rows 6-13 and Column E, Rows 6-13.</t>
  </si>
  <si>
    <t>VAT Elected?</t>
  </si>
  <si>
    <t>YES</t>
  </si>
  <si>
    <t>(If 'NO' all costs are inclusive of VAT)</t>
  </si>
  <si>
    <t>Sq.Ft</t>
  </si>
  <si>
    <t>COST CLASSIFICATIONS</t>
  </si>
  <si>
    <t>Cost category</t>
  </si>
  <si>
    <t>Tramps Exp Code</t>
  </si>
  <si>
    <t xml:space="preserve">Cost description </t>
  </si>
  <si>
    <t>Budget £ Y/E</t>
  </si>
  <si>
    <t xml:space="preserve">Budget £ Y/E </t>
  </si>
  <si>
    <t>Variance £</t>
  </si>
  <si>
    <t>Variance %</t>
  </si>
  <si>
    <t>Tramps Cost Description</t>
  </si>
  <si>
    <t>Notes</t>
  </si>
  <si>
    <t>Schedule Overview</t>
  </si>
  <si>
    <t>MANAGEMENT</t>
  </si>
  <si>
    <t>Management Fees</t>
  </si>
  <si>
    <t>10100</t>
  </si>
  <si>
    <t>Management fees</t>
  </si>
  <si>
    <t>Accounting Fees</t>
  </si>
  <si>
    <t>10200</t>
  </si>
  <si>
    <t>Service charge accounting fees</t>
  </si>
  <si>
    <t>10210</t>
  </si>
  <si>
    <t>Independent accountant’s fees</t>
  </si>
  <si>
    <t>10220</t>
  </si>
  <si>
    <t>Audit fees</t>
  </si>
  <si>
    <t>Site Management Resources</t>
  </si>
  <si>
    <t>10300</t>
  </si>
  <si>
    <t>Staff costs</t>
  </si>
  <si>
    <t>10310</t>
  </si>
  <si>
    <t>Receptionists/concierge</t>
  </si>
  <si>
    <t>10320</t>
  </si>
  <si>
    <t>Site accommodation (rent/rates)</t>
  </si>
  <si>
    <t>10330</t>
  </si>
  <si>
    <t>Office costs(telephones/stationery)</t>
  </si>
  <si>
    <t>10340</t>
  </si>
  <si>
    <t>Systems</t>
  </si>
  <si>
    <t>10350</t>
  </si>
  <si>
    <t>Help desk/call centre/info centre</t>
  </si>
  <si>
    <t>10360</t>
  </si>
  <si>
    <t>Administration fee</t>
  </si>
  <si>
    <t>FM Fees</t>
  </si>
  <si>
    <t>Professional Fees</t>
  </si>
  <si>
    <t>10400</t>
  </si>
  <si>
    <t>LL risk assessments/audits/reviews</t>
  </si>
  <si>
    <t>10410</t>
  </si>
  <si>
    <t>Other professional fees</t>
  </si>
  <si>
    <t>10420</t>
  </si>
  <si>
    <t>Legal fees</t>
  </si>
  <si>
    <t>Cost Category Sub-Total</t>
  </si>
  <si>
    <t>UTILITIES</t>
  </si>
  <si>
    <t>Electricity</t>
  </si>
  <si>
    <t>20500</t>
  </si>
  <si>
    <t>Gas</t>
  </si>
  <si>
    <t>20600</t>
  </si>
  <si>
    <t>Fuel Oil</t>
  </si>
  <si>
    <t>20700</t>
  </si>
  <si>
    <t>Water</t>
  </si>
  <si>
    <t>20800</t>
  </si>
  <si>
    <t>Water and sewerage charges</t>
  </si>
  <si>
    <t>Utility Consultancy</t>
  </si>
  <si>
    <t>20900</t>
  </si>
  <si>
    <t>Utility procurement and consultancy</t>
  </si>
  <si>
    <t>SOFT SERVICES</t>
  </si>
  <si>
    <t>Security</t>
  </si>
  <si>
    <t>31000</t>
  </si>
  <si>
    <t>Security guarding</t>
  </si>
  <si>
    <t>31010</t>
  </si>
  <si>
    <t>Security systems</t>
  </si>
  <si>
    <t>Cleaning and Sustainability</t>
  </si>
  <si>
    <t>31100</t>
  </si>
  <si>
    <t>Cleaning</t>
  </si>
  <si>
    <t>31110</t>
  </si>
  <si>
    <t>Window cleaning</t>
  </si>
  <si>
    <t>31120</t>
  </si>
  <si>
    <t>Hygiene services/toiletries</t>
  </si>
  <si>
    <t>31130</t>
  </si>
  <si>
    <t>Carpets/mats hire</t>
  </si>
  <si>
    <t>31140</t>
  </si>
  <si>
    <t>Waste management</t>
  </si>
  <si>
    <t>31150</t>
  </si>
  <si>
    <t>Pest control</t>
  </si>
  <si>
    <t>31160</t>
  </si>
  <si>
    <t>Snow clearance/road gritting</t>
  </si>
  <si>
    <t>Landscaping and Environmental</t>
  </si>
  <si>
    <t>31200</t>
  </si>
  <si>
    <t>Internal floral displays</t>
  </si>
  <si>
    <t>31210</t>
  </si>
  <si>
    <t>External landscaping</t>
  </si>
  <si>
    <t>31220</t>
  </si>
  <si>
    <t>Seasonal decorations</t>
  </si>
  <si>
    <t>Marketing and Promotions</t>
  </si>
  <si>
    <t>31300</t>
  </si>
  <si>
    <t>Events and entertainments</t>
  </si>
  <si>
    <t>31310</t>
  </si>
  <si>
    <t>Marketing</t>
  </si>
  <si>
    <t>31320</t>
  </si>
  <si>
    <t>Research</t>
  </si>
  <si>
    <t>31340</t>
  </si>
  <si>
    <t>Marketing staff costs</t>
  </si>
  <si>
    <t>31350</t>
  </si>
  <si>
    <t>LL contribution to marketing</t>
  </si>
  <si>
    <t>HARD SERVICES</t>
  </si>
  <si>
    <t>Mechanical and Electrical Services</t>
  </si>
  <si>
    <t>41400</t>
  </si>
  <si>
    <t>M&amp;E maintenance and repair</t>
  </si>
  <si>
    <t>41410</t>
  </si>
  <si>
    <t>Life safety systems maint. &amp; repair</t>
  </si>
  <si>
    <t>41420</t>
  </si>
  <si>
    <t>H&amp;S (mechanical and electrical)</t>
  </si>
  <si>
    <t>41430</t>
  </si>
  <si>
    <t>M&amp;E/life safety systems insp/cons.</t>
  </si>
  <si>
    <t>41440</t>
  </si>
  <si>
    <t>Parking M&amp;E maintenance &amp; repairs</t>
  </si>
  <si>
    <t>Lifts and Escalators</t>
  </si>
  <si>
    <t>41500</t>
  </si>
  <si>
    <t>Lift maintenance contract &amp; repair</t>
  </si>
  <si>
    <t>41510</t>
  </si>
  <si>
    <t>Escalator maintenance and repair</t>
  </si>
  <si>
    <t>41520</t>
  </si>
  <si>
    <t>H&amp;S (lifts and escalators)</t>
  </si>
  <si>
    <t>41530</t>
  </si>
  <si>
    <t>Lift &amp; escalator insp/consultancy</t>
  </si>
  <si>
    <t>Suspended Access Equipment</t>
  </si>
  <si>
    <t>41600</t>
  </si>
  <si>
    <t>Suspended access maint. &amp; repairs</t>
  </si>
  <si>
    <t>41610</t>
  </si>
  <si>
    <t>Suspended access insp/consultancy</t>
  </si>
  <si>
    <t>Fabric Repairs and Maintenance</t>
  </si>
  <si>
    <t>41700</t>
  </si>
  <si>
    <t>Fabric repairs and maintenance</t>
  </si>
  <si>
    <t>41710</t>
  </si>
  <si>
    <t>Redecorations</t>
  </si>
  <si>
    <t>41720</t>
  </si>
  <si>
    <t>H&amp;S (fabric)</t>
  </si>
  <si>
    <t>41730</t>
  </si>
  <si>
    <t>Building fabric insp/consultancy</t>
  </si>
  <si>
    <t>41740</t>
  </si>
  <si>
    <t>Car park fabric repairs/maint</t>
  </si>
  <si>
    <t>INCOME</t>
  </si>
  <si>
    <t>Interest</t>
  </si>
  <si>
    <t>51800</t>
  </si>
  <si>
    <t>51900</t>
  </si>
  <si>
    <t>Car park income</t>
  </si>
  <si>
    <t>51910</t>
  </si>
  <si>
    <t>Commercialisation income</t>
  </si>
  <si>
    <t>51920</t>
  </si>
  <si>
    <t>Vending machine income</t>
  </si>
  <si>
    <t>51930</t>
  </si>
  <si>
    <t>Gift card income</t>
  </si>
  <si>
    <t>51940</t>
  </si>
  <si>
    <t>Other income</t>
  </si>
  <si>
    <t>Income Operating Expense</t>
  </si>
  <si>
    <t>52000</t>
  </si>
  <si>
    <t>Operating expenses</t>
  </si>
  <si>
    <t>52010</t>
  </si>
  <si>
    <t>Bank charges and transaction costs</t>
  </si>
  <si>
    <t>52020</t>
  </si>
  <si>
    <t>INSURANCE</t>
  </si>
  <si>
    <t>Engineering Insurance</t>
  </si>
  <si>
    <t>62100</t>
  </si>
  <si>
    <t>Engineering insurance</t>
  </si>
  <si>
    <t>62110</t>
  </si>
  <si>
    <t>Engineering inspections</t>
  </si>
  <si>
    <t>All Risks Insurance Cover</t>
  </si>
  <si>
    <t>62200</t>
  </si>
  <si>
    <t>Building insurance</t>
  </si>
  <si>
    <t>62210</t>
  </si>
  <si>
    <t>Loss of rent insurance</t>
  </si>
  <si>
    <t>62220</t>
  </si>
  <si>
    <t>Public &amp; property owner’s liability</t>
  </si>
  <si>
    <t>62230</t>
  </si>
  <si>
    <t>Landlord’s contents insurance</t>
  </si>
  <si>
    <t>62300</t>
  </si>
  <si>
    <t>Terrorism insurance</t>
  </si>
  <si>
    <t>EXCEPTIONAL EXPENDITURE</t>
  </si>
  <si>
    <t>Major Works</t>
  </si>
  <si>
    <t>72400</t>
  </si>
  <si>
    <t>Project works</t>
  </si>
  <si>
    <t>72410</t>
  </si>
  <si>
    <t>Plant replacement</t>
  </si>
  <si>
    <t>72420</t>
  </si>
  <si>
    <t>Major repairs</t>
  </si>
  <si>
    <t>Forward Funding</t>
  </si>
  <si>
    <t>72500</t>
  </si>
  <si>
    <t>Sinking funds</t>
  </si>
  <si>
    <t>72510</t>
  </si>
  <si>
    <t>Reserve funds</t>
  </si>
  <si>
    <t>72520</t>
  </si>
  <si>
    <t>Depreciation charge</t>
  </si>
  <si>
    <t>72530</t>
  </si>
  <si>
    <t>Agreed contribution to future works</t>
  </si>
  <si>
    <t>MISCELLANEOUS CHARGES</t>
  </si>
  <si>
    <t>Irrecoverable VAT</t>
  </si>
  <si>
    <t>82600</t>
  </si>
  <si>
    <t>External Contributions</t>
  </si>
  <si>
    <t>82700</t>
  </si>
  <si>
    <t>Contributions from external parties</t>
  </si>
  <si>
    <t>82710</t>
  </si>
  <si>
    <t>Contributions to external parties</t>
  </si>
  <si>
    <t>Total</t>
  </si>
  <si>
    <t>DO NOT FILL IN: TAB WILL PRE-POPULATE.</t>
  </si>
  <si>
    <t xml:space="preserve"> </t>
  </si>
  <si>
    <t>Schedule 4</t>
  </si>
  <si>
    <t>Schedule 5</t>
  </si>
  <si>
    <t>5 APPORTIONMENT DETAIL</t>
  </si>
  <si>
    <t>Apportionment Year</t>
  </si>
  <si>
    <t>Floor</t>
  </si>
  <si>
    <t>Tenant</t>
  </si>
  <si>
    <t>NIA</t>
  </si>
  <si>
    <t>Service Charge Sch 1%</t>
  </si>
  <si>
    <t>Service Charge Sch 2%</t>
  </si>
  <si>
    <t>Service Charge Sch 3%</t>
  </si>
  <si>
    <t>Service Charge Sch 4%</t>
  </si>
  <si>
    <t>Service Charge Sch 5%</t>
  </si>
  <si>
    <t>Rate psf £</t>
  </si>
  <si>
    <t>Schedule</t>
  </si>
  <si>
    <t>Area</t>
  </si>
  <si>
    <t xml:space="preserve">Schedule 1 </t>
  </si>
  <si>
    <t>Schedule 2</t>
  </si>
  <si>
    <t>Schedule 3</t>
  </si>
  <si>
    <t>Schedule 1</t>
  </si>
  <si>
    <t>Current Budget Total</t>
  </si>
  <si>
    <t>Budget Previous Year Total</t>
  </si>
  <si>
    <t>5 MAJOR CONTRACTS</t>
  </si>
  <si>
    <t>Overview</t>
  </si>
  <si>
    <t>Contract</t>
  </si>
  <si>
    <t>Contractor</t>
  </si>
  <si>
    <t>Value £</t>
  </si>
  <si>
    <t>Last tendered</t>
  </si>
  <si>
    <t>Details</t>
  </si>
  <si>
    <t>Image gallery</t>
  </si>
  <si>
    <t xml:space="preserve">Schedule 1 - Estate </t>
  </si>
  <si>
    <t>Schedule 2 - Beech Hse All Tenants</t>
  </si>
  <si>
    <t>Schedule 3 - Ash Hse All Tenants</t>
  </si>
  <si>
    <t>Schedule 4 - Larch Hse All Tenants</t>
  </si>
  <si>
    <t>Schedule 5 -  Elm Hse All Tenants</t>
  </si>
  <si>
    <t>Schedule 6 - Beech &amp; Ash Hse Communal Fire Escape</t>
  </si>
  <si>
    <t xml:space="preserve">Schedule 7 - Ash &amp; Willow Hse Communal Fire Escape </t>
  </si>
  <si>
    <t xml:space="preserve">Schedule 8 - Willow &amp; Birch Hse Communal Fire Escape </t>
  </si>
  <si>
    <t xml:space="preserve">Schedule 9 - Birch &amp; Cedar Hse Communal Fire Escape </t>
  </si>
  <si>
    <t>Woodlands Milton Limited</t>
  </si>
  <si>
    <t>Russell Warden</t>
  </si>
  <si>
    <t>Terry Brown</t>
  </si>
  <si>
    <t>Cleaning of external windows</t>
  </si>
  <si>
    <t>Cleaning and servicing of common parts’ toilets and toiletry</t>
  </si>
  <si>
    <t>Provision of dust and rain mats to common part areas</t>
  </si>
  <si>
    <t>Refuse collection and waste management services provided for building occupiers</t>
  </si>
  <si>
    <t>Providing and maintaining floral displays within the common part areas</t>
  </si>
  <si>
    <t>Fees for HR and payroll costs associated with dealing with on-site staff (where not included as part of the management fee)</t>
  </si>
  <si>
    <t>Gas supply to owner’s central plant, excluding occupier direct consumption</t>
  </si>
  <si>
    <t>Fuel oil supply to owner’s central plant, emergency generators etc excluding occupier direct consumption</t>
  </si>
  <si>
    <t>Costs incurred in snow clearance and supply of snow clearing equipment and gritting salt</t>
  </si>
  <si>
    <t>Provision and maintenance of external landscaped areas and special features</t>
  </si>
  <si>
    <t>Planned maintenance and repair of the owner’s fire protection, emergency lighting and other specialist life safety systems, including contractor’s H&amp;S compliance</t>
  </si>
  <si>
    <t>Works carried out to M&amp;E plant and equipment in accordance with H&amp;S regulations or recommended best practice</t>
  </si>
  <si>
    <t>Auditing quality of maintenance works and the condition of M&amp;E plant and life safety systems to ensure H&amp;S compliance</t>
  </si>
  <si>
    <t>Maintenance and repair of entry systems, payment systems, car counting systems and other specialist car park equipment</t>
  </si>
  <si>
    <t>Maintenance and repair of escalators in the common part and retained areas, including contractor’s H&amp;S compliance</t>
  </si>
  <si>
    <t>Auditing quality of maintenance works, condition of lift plant and H&amp;S compliance</t>
  </si>
  <si>
    <t>Auditing quality of maintenance works, condition of lift and escalator plant and H&amp;S compliance</t>
  </si>
  <si>
    <t>Maintenance and repairs to the owner’s suspended access equipment, including contractor’s H&amp;S compliance</t>
  </si>
  <si>
    <t>Auditing quality of maintenance works, condition of suspended access equipment and H&amp;S compliance</t>
  </si>
  <si>
    <t>Servicing and maintenance of building security systems (e.g. CCTV, access control, intruder alarms etc.)  Includes Key Holding charges and repairs to the access system.</t>
  </si>
  <si>
    <t>Cleaning of external windows and the entrance canopy.</t>
  </si>
  <si>
    <t>Beech House - Ground</t>
  </si>
  <si>
    <t>Beech House - First</t>
  </si>
  <si>
    <t>Ash House - Ground</t>
  </si>
  <si>
    <t>Ash House - First</t>
  </si>
  <si>
    <t>Willow - Ground</t>
  </si>
  <si>
    <t>Willow - First</t>
  </si>
  <si>
    <t>Birch - Ground</t>
  </si>
  <si>
    <t>Birch - First</t>
  </si>
  <si>
    <t>Cedar - Whole</t>
  </si>
  <si>
    <t xml:space="preserve">Larch - Ground </t>
  </si>
  <si>
    <t>Larch - First</t>
  </si>
  <si>
    <t>Larch - Second</t>
  </si>
  <si>
    <t>Maple - Whole</t>
  </si>
  <si>
    <t xml:space="preserve">Elm - Ground </t>
  </si>
  <si>
    <t>Elm -  First</t>
  </si>
  <si>
    <t xml:space="preserve">Elm - Second </t>
  </si>
  <si>
    <t>White Clarke - Whole</t>
  </si>
  <si>
    <t>Ostara Systems Ltd</t>
  </si>
  <si>
    <t xml:space="preserve">AJ Mobility Ltd </t>
  </si>
  <si>
    <t>Yourcash Ltd</t>
  </si>
  <si>
    <t>Mears Ltd</t>
  </si>
  <si>
    <t>Leica Microsystems UK Ltd</t>
  </si>
  <si>
    <t>Vacant</t>
  </si>
  <si>
    <t>MBA Consulting Engineers Ltd</t>
  </si>
  <si>
    <t>BRI (UK) Ltd</t>
  </si>
  <si>
    <t>Black Rabbit Properties LLP</t>
  </si>
  <si>
    <t>Schedule 6</t>
  </si>
  <si>
    <t xml:space="preserve">Schedule 7 </t>
  </si>
  <si>
    <t>Schedule 8</t>
  </si>
  <si>
    <t>Schedule 9</t>
  </si>
  <si>
    <t>Schedule 7</t>
  </si>
  <si>
    <t>Service Charge Sch 6%</t>
  </si>
  <si>
    <t>Service Charge Sch 7%</t>
  </si>
  <si>
    <t>Service Charge Sch 8%</t>
  </si>
  <si>
    <t>Service Charge 9%</t>
  </si>
  <si>
    <t>Schedule 1 £</t>
  </si>
  <si>
    <t xml:space="preserve">Schedule 2 £ </t>
  </si>
  <si>
    <t>Schedule 3 £</t>
  </si>
  <si>
    <t xml:space="preserve">Schedule 4 £ </t>
  </si>
  <si>
    <t xml:space="preserve">Schedule 5 £ </t>
  </si>
  <si>
    <t>Schedule 6 £</t>
  </si>
  <si>
    <t>Schedule 7 £</t>
  </si>
  <si>
    <t>Schedule 8 £</t>
  </si>
  <si>
    <t>Schedule 9 £</t>
  </si>
  <si>
    <t>M&amp;E and HVAC</t>
  </si>
  <si>
    <t>Right Option Cleaning</t>
  </si>
  <si>
    <t>Calber FM</t>
  </si>
  <si>
    <t>Lifts</t>
  </si>
  <si>
    <t>Security Systems</t>
  </si>
  <si>
    <t>Risk Management Services</t>
  </si>
  <si>
    <t>Mobile patrol visits, 14No per week outside of normal working hours.</t>
  </si>
  <si>
    <t>Quarterly Maintenance Contract to 4No passenger Lifts.</t>
  </si>
  <si>
    <t>Waste Management</t>
  </si>
  <si>
    <t>Weekly visits for General Waste and Recycling Waste streams</t>
  </si>
  <si>
    <t>Internal cleaning of 4No Buildings and includes window cleaning and weekly external litter picking.</t>
  </si>
  <si>
    <t>Landscaping</t>
  </si>
  <si>
    <t>Gardening services including bi-weekly visits, total of 336 hours, during the months of April up until October, then monthly visits, total of 120 hours, during the months of November to March.</t>
  </si>
  <si>
    <t>Woodlands Business Park, Milton Keynes, MK14 6EY</t>
  </si>
  <si>
    <t>Service Charge per sq. Ft.</t>
  </si>
  <si>
    <t>Weekly engineer attendance for PPM, includes sub-contractor management. Contract includes Life Safety Systems and HVAC systems.</t>
  </si>
  <si>
    <t>SERVICE CHARGE BUDGET DETAIL</t>
  </si>
  <si>
    <t>Plot B</t>
  </si>
  <si>
    <t xml:space="preserve">Repair and maintenance of the building structure and fabric common part and retained areas. Decoration &amp; lighting works. </t>
  </si>
  <si>
    <t>Nexus Business Solutions Group Ltd</t>
  </si>
  <si>
    <t>Cap £</t>
  </si>
  <si>
    <t>Lease expiry</t>
  </si>
  <si>
    <t>Operational costs for providing helpdesk/call centre/information centre facilities.</t>
  </si>
  <si>
    <t>Landlord Liability</t>
  </si>
  <si>
    <t>Utility procurement and consultancy, includes MOP charges</t>
  </si>
  <si>
    <t>MS Maintenance</t>
  </si>
  <si>
    <t>Annual Service Maintenance Plan for 2No CCTV Systems. Include 2No service visits per year, full cleaning, system checks and Broadband charges.</t>
  </si>
  <si>
    <t>Planned maintenance to the owner’s M&amp;E services, including contractor’s H&amp;S compliance. Calber FM contract sum £7,625 pa, repair contingency at £2,000.</t>
  </si>
  <si>
    <t>Owner or managing agent fees for managing and administering the services that are permitted to be  recovered under the terms of the lease, excluding rent collection, asset management, etc. Uplift in line with RPI.</t>
  </si>
  <si>
    <t xml:space="preserve">Provides for a Facilities Manager to carry out regular inspections, manage the repair and maintenance of the common parts, and oversee and tender the maintenance contracts.  Uplift in line with RPI. </t>
  </si>
  <si>
    <t>Refuse collection and waste management services provided for building occupiers @ £25,000pa. A contingency has been included to clean &amp; clear out tenants' waste &amp; equipment left in the bin stores.</t>
  </si>
  <si>
    <t>Fees for preparation of year end service charge statement and reconciliation.</t>
  </si>
  <si>
    <t>Consultancy fees and other costs associated with provision and review of owner’s health and safety (H&amp;S) management systems.</t>
  </si>
  <si>
    <t>Consultancy and procurement fees incurred for negotiating, reviewing, auditing and reporting on all utilities.</t>
  </si>
  <si>
    <t xml:space="preserve">Water supply to central plant, common parts and retained areas excluding occupier direct consumption. </t>
  </si>
  <si>
    <t>Water supply to central plant, common parts and retained areas excluding occupier direct consumption.</t>
  </si>
  <si>
    <t>Cleaning of common parts and retained areas.</t>
  </si>
  <si>
    <t>Cleaning of external windows.</t>
  </si>
  <si>
    <t>Pest control services provided to common part and retained areas.</t>
  </si>
  <si>
    <t>Provision and maintenance of seasonal decorations to common part areas.</t>
  </si>
  <si>
    <t>Maintenance and repair of lifts in the common part and retained areas, including contractor’s H&amp;S compliance.</t>
  </si>
  <si>
    <t>Repair and maintenance of the building structure and fabric common part and retained areas.</t>
  </si>
  <si>
    <t xml:space="preserve">Repair and maintenance of the building structure and fabric common part and retained areas. </t>
  </si>
  <si>
    <t>Venture Partnership Ltd</t>
  </si>
  <si>
    <t>Plot A</t>
  </si>
  <si>
    <t>VUR Village Properties Ltd</t>
  </si>
  <si>
    <t>Urban Planters</t>
  </si>
  <si>
    <t xml:space="preserve">Woodlands Business Park, Milton Keynes, MK14 6EY </t>
  </si>
  <si>
    <t>Forecast £ YE</t>
  </si>
  <si>
    <t xml:space="preserve">Forecast £ YE </t>
  </si>
  <si>
    <t>RetailNext RP UK Ltd</t>
  </si>
  <si>
    <t xml:space="preserve">Electricity supply to common parts and retained areas including external lighting. Projected costs provided by utility consultants. </t>
  </si>
  <si>
    <t>Pest control services provided to common part and retained areas. £2,751 for service delivery and bait boxes. A small contingency has been included for additional visits.</t>
  </si>
  <si>
    <t>BPR Group (Recorra)</t>
  </si>
  <si>
    <t>Maintenance and repair of lifts in the common part and retained areas, including contractor’s H&amp;S compliance, and telephone charges for the emergency phone. Contingency of £1,000 for repairs.</t>
  </si>
  <si>
    <t>Planned maintenance to the owner’s M&amp;E services, including contractor’s H&amp;S compliance. Calber FM contract sum £8,261 pa, repair contingency at £2,000.</t>
  </si>
  <si>
    <t>Planned maintenance to the owner’s M&amp;E services, including contractor’s H&amp;S compliance plus a £2,000 contingency.</t>
  </si>
  <si>
    <t>Planned maintenance to the owner’s M&amp;E services, including contractor’s H&amp;S compliance. Contract costs of £8,200 plus a £2,800 contingency.</t>
  </si>
  <si>
    <t xml:space="preserve">Electricity supply to common parts and retained areas and central plant, excluding occupier direct consumption. Projected costs provided by utility consultants for 2024.  </t>
  </si>
  <si>
    <t>Consultancy fees and other costs associated with provision and review of owner’s health and safety (H&amp;S) management systems. WRA due every second year, this is due in 2024.</t>
  </si>
  <si>
    <t xml:space="preserve">Gas supply to owner’s central plant, excluding occupier direct consumption. Projected costs provided by utility consultants.  </t>
  </si>
  <si>
    <t xml:space="preserve">Cleaning of common parts and retained areas. Increase to take into account the annual national living wage </t>
  </si>
  <si>
    <t>Repair and maintenance of the building structure and fabric common part and retained areas, including toilets and stack pipe cleans, contingency of £3,000. Quarterly gutter cleaning @ £2,000 pa.</t>
  </si>
  <si>
    <t>Repair and maintenance of the building structure and fabric common part and retained areas, including toilets and stack pipe cleans, contingency £3,000. Quarterly gutter cleaning £2,000. Decoration of common parts £5,000</t>
  </si>
  <si>
    <t>Servicing and maintenance of building security systems (access control, intruder alarms etc.)  Includes Key Holding charges and a door entry system.</t>
  </si>
  <si>
    <t xml:space="preserve">Cleaning of common parts and retained areas. </t>
  </si>
  <si>
    <t>Plot C</t>
  </si>
  <si>
    <t>Tungston</t>
  </si>
  <si>
    <t>Contract costs @ £8,300.00pa this has been uplifted by 5%, plus a contingency for additional Bailiff &amp; security guarding to the Estate.</t>
  </si>
  <si>
    <t>Servicing and maintenance of the Estates CCTV security systems @£2,000.00pa and Broadband services @£1,132.00pa. Includes a contingency for repairs &amp; replacement £5,000.00pa.</t>
  </si>
  <si>
    <t>Cleaning of common parts and retained areas. 4 hours per week, total cost £1,600pa. Plus a small contingency for additional waste removal.</t>
  </si>
  <si>
    <t>Provision and maintenance of external landscaped areas and special features. Contract costs @ £27,937, contingency of £10,063 for additional works including mechanical road sweeping.</t>
  </si>
  <si>
    <t>Costs incurred in snow clearance and supply of snow clearing equipment and gritting salt. Gritting contract plus pedestrian walkway snow clearance. Mechanical Snow clearance for roadways and parking areas will be charged as and when carried out.</t>
  </si>
  <si>
    <t>Maintenance and repair of the car park structure, fabric and road surfaces, contingency of £8,000 pa. Surface water and foul water drainage and external lighting also included repair and maintenance £8,000 pa. Calber PPM £3,700.00pa.</t>
  </si>
  <si>
    <t>Consultancy fees and other costs associated with provision and review of owner’s health and safety (H&amp;S) management systems. WRA due every second year, this is due again in 2026.</t>
  </si>
  <si>
    <t>Servicing and maintenance of building security systems (e.g. CCTV, access control, intruder alarms etc.) Includes Key Holding charges. Upgrade to remote monitoring of CCTV.</t>
  </si>
  <si>
    <t>Servicing and maintenance of building security systems (e.g. CCTV, access control, intruder alarms etc.)  Includes Key Holding charges. Upgrade to remote monitoring of CCTV.</t>
  </si>
  <si>
    <t>Pest control services provided to common part and retained areas. Contigency only.</t>
  </si>
  <si>
    <t xml:space="preserve">Electricity supply to common parts and retained areas and central plant, excluding occupier direct consumption. Projected costs provided by utility consultants for 2025.  </t>
  </si>
  <si>
    <t>Maintenance and repair of lifts in the common part and retained areas, including contractor’s H&amp;S compliance. A contingency has been included for call outs and repairs. £31,665.00 for lift repairs.</t>
  </si>
  <si>
    <t xml:space="preserve">Repair and maintenance of the building structure and fabric common part and retained areas, contingency of £3,000. Includes stack cleans for toilets. Decoration £3K. </t>
  </si>
  <si>
    <t>Repair and maintenance of the building structure and fabric common part and retained areas. Includes stack cleans for toilets.</t>
  </si>
  <si>
    <t>31/12/205</t>
  </si>
  <si>
    <t>Classic Lifts</t>
  </si>
  <si>
    <t>Service Charge Payable 2025 £</t>
  </si>
  <si>
    <t>31.12.2025</t>
  </si>
  <si>
    <t xml:space="preserve">Procurement fees.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</si>
</sst>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4" formatCode="_-&quot;£&quot;* #,##0.00_-;\-&quot;£&quot;* #,##0.00_-;_-&quot;£&quot;* &quot;-&quot;??_-;_-@_-"/>
    <numFmt numFmtId="43" formatCode="_-* #,##0.00_-;\-* #,##0.00_-;_-* &quot;-&quot;??_-;_-@_-"/>
    <numFmt numFmtId="164" formatCode="&quot;£&quot;#,##0"/>
    <numFmt numFmtId="165" formatCode="#,##0.00;[Red]\(#,##0.00\)"/>
    <numFmt numFmtId="166" formatCode="_-[$£-809]* #,##0.00_-;\-[$£-809]* #,##0.00_-;_-[$£-809]* &quot;-&quot;??_-;_-@_-"/>
    <numFmt numFmtId="167" formatCode="&quot;£&quot;#,##0.00"/>
  </numFmts>
  <fonts count="42">
    <font>
      <sz val="10"/>
      <name val="Arial"/>
      <family val="2"/>
    </font>
    <font>
      <sz val="11"/>
      <color theme="1"/>
      <name val="Calibri"/>
      <family val="2"/>
      <scheme val="minor"/>
    </font>
    <font>
      <sz val="11"/>
      <color theme="1"/>
      <name val="Calibri"/>
      <family val="2"/>
      <scheme val="minor"/>
    </font>
    <font>
      <sz val="10"/>
      <name val="Arial"/>
      <family val="2"/>
    </font>
    <font>
      <b/>
      <sz val="10"/>
      <color rgb="FF0080A7"/>
      <name val="Arial"/>
      <family val="2"/>
    </font>
    <font>
      <b/>
      <sz val="10"/>
      <name val="Arial"/>
      <family val="2"/>
    </font>
    <font>
      <b/>
      <sz val="14"/>
      <color rgb="FFFFFFFF"/>
      <name val="Arial"/>
      <family val="2"/>
    </font>
    <font>
      <sz val="10"/>
      <color rgb="FF000000"/>
      <name val="Arial"/>
      <family val="2"/>
    </font>
    <font>
      <sz val="11"/>
      <name val="Arial"/>
      <family val="2"/>
    </font>
    <font>
      <sz val="11"/>
      <color theme="1"/>
      <name val="Calibri"/>
      <family val="2"/>
      <scheme val="minor"/>
    </font>
    <font>
      <sz val="14"/>
      <name val="Arial"/>
      <family val="2"/>
    </font>
    <font>
      <sz val="10"/>
      <name val="Palatino"/>
    </font>
    <font>
      <sz val="10"/>
      <name val="Arial"/>
      <family val="2"/>
    </font>
    <font>
      <sz val="10"/>
      <name val="Palatino"/>
      <family val="1"/>
    </font>
    <font>
      <b/>
      <sz val="17"/>
      <name val="Arial"/>
      <family val="2"/>
    </font>
    <font>
      <b/>
      <sz val="12"/>
      <name val="Arial"/>
      <family val="2"/>
    </font>
    <font>
      <sz val="9"/>
      <color theme="1"/>
      <name val="Century Gothic"/>
      <family val="2"/>
    </font>
    <font>
      <sz val="8"/>
      <name val="Verdana"/>
      <family val="2"/>
    </font>
    <font>
      <sz val="10"/>
      <color indexed="23"/>
      <name val="Arial"/>
      <family val="2"/>
    </font>
    <font>
      <sz val="10"/>
      <color rgb="FFFF0000"/>
      <name val="Arial"/>
      <family val="2"/>
    </font>
    <font>
      <b/>
      <sz val="14"/>
      <color theme="0"/>
      <name val="Arial"/>
      <family val="2"/>
    </font>
    <font>
      <b/>
      <sz val="9"/>
      <color theme="1"/>
      <name val="Arial"/>
      <family val="2"/>
    </font>
    <font>
      <sz val="9"/>
      <color theme="1"/>
      <name val="Arial"/>
      <family val="2"/>
    </font>
    <font>
      <sz val="9"/>
      <color rgb="FFFF0000"/>
      <name val="Arial"/>
      <family val="2"/>
    </font>
    <font>
      <sz val="10"/>
      <name val="Aaux Next Black"/>
      <family val="3"/>
    </font>
    <font>
      <sz val="10"/>
      <color theme="1"/>
      <name val="Arial"/>
      <family val="2"/>
    </font>
    <font>
      <b/>
      <sz val="28"/>
      <color theme="0"/>
      <name val="Arial"/>
      <family val="2"/>
    </font>
    <font>
      <b/>
      <sz val="22"/>
      <color theme="0"/>
      <name val="Arial"/>
      <family val="2"/>
    </font>
    <font>
      <sz val="28"/>
      <name val="Arial"/>
      <family val="2"/>
    </font>
    <font>
      <b/>
      <sz val="10"/>
      <color theme="1"/>
      <name val="Arial"/>
      <family val="2"/>
    </font>
    <font>
      <sz val="10"/>
      <color theme="1"/>
      <name val="Century Gothic"/>
      <family val="2"/>
    </font>
    <font>
      <b/>
      <sz val="9"/>
      <color theme="1"/>
      <name val="Century Gothic"/>
      <family val="2"/>
    </font>
    <font>
      <b/>
      <sz val="10"/>
      <color theme="0"/>
      <name val="Arial"/>
      <family val="2"/>
    </font>
    <font>
      <b/>
      <sz val="10"/>
      <color rgb="FFFFFFFF"/>
      <name val="Arial"/>
      <family val="2"/>
    </font>
    <font>
      <sz val="14"/>
      <name val="Calibri"/>
      <family val="2"/>
      <scheme val="minor"/>
    </font>
    <font>
      <sz val="16"/>
      <name val="Calibri"/>
      <family val="2"/>
      <scheme val="minor"/>
    </font>
    <font>
      <sz val="14"/>
      <color theme="1"/>
      <name val="Calibri"/>
      <family val="2"/>
      <scheme val="minor"/>
    </font>
    <font>
      <sz val="10"/>
      <color theme="1"/>
      <name val="Calibri"/>
      <family val="2"/>
      <scheme val="minor"/>
    </font>
    <font>
      <sz val="10"/>
      <name val="Calibri"/>
      <family val="2"/>
      <scheme val="minor"/>
    </font>
    <font>
      <sz val="9"/>
      <color indexed="81"/>
      <name val="Tahoma"/>
      <family val="2"/>
    </font>
    <font>
      <b/>
      <sz val="9"/>
      <color indexed="81"/>
      <name val="Tahoma"/>
      <family val="2"/>
    </font>
    <font>
      <sz val="11"/>
      <name val="Calibri"/>
      <family val="2"/>
    </font>
  </fonts>
  <fills count="1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B5CEED"/>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73">
    <border>
      <left/>
      <right/>
      <top/>
      <bottom/>
      <diagonal/>
    </border>
    <border>
      <left/>
      <right/>
      <top/>
      <bottom style="thin">
        <color rgb="FF0E7093"/>
      </bottom>
      <diagonal/>
    </border>
    <border>
      <left/>
      <right/>
      <top style="thin">
        <color rgb="FF0E7093"/>
      </top>
      <bottom style="thin">
        <color rgb="FF0E7093"/>
      </bottom>
      <diagonal/>
    </border>
    <border>
      <left style="thin">
        <color rgb="FF0E7093"/>
      </left>
      <right style="thin">
        <color rgb="FF0E7093"/>
      </right>
      <top style="thin">
        <color rgb="FF0E7093"/>
      </top>
      <bottom style="thin">
        <color rgb="FF0E709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theme="4" tint="-0.249977111117893"/>
      </top>
      <bottom/>
      <diagonal/>
    </border>
    <border>
      <left/>
      <right/>
      <top style="thin">
        <color theme="4" tint="-0.249977111117893"/>
      </top>
      <bottom style="thin">
        <color theme="4" tint="-0.249977111117893"/>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thin">
        <color theme="3" tint="-0.249977111117893"/>
      </bottom>
      <diagonal/>
    </border>
    <border>
      <left/>
      <right/>
      <top style="thin">
        <color indexed="64"/>
      </top>
      <bottom style="thin">
        <color theme="3" tint="-0.249977111117893"/>
      </bottom>
      <diagonal/>
    </border>
    <border>
      <left/>
      <right/>
      <top style="thin">
        <color theme="3" tint="-0.249977111117893"/>
      </top>
      <bottom style="thin">
        <color indexed="64"/>
      </bottom>
      <diagonal/>
    </border>
    <border>
      <left style="medium">
        <color theme="3" tint="-0.249977111117893"/>
      </left>
      <right/>
      <top style="medium">
        <color theme="3" tint="-0.249977111117893"/>
      </top>
      <bottom/>
      <diagonal/>
    </border>
    <border>
      <left/>
      <right/>
      <top style="medium">
        <color theme="3" tint="-0.249977111117893"/>
      </top>
      <bottom/>
      <diagonal/>
    </border>
    <border>
      <left style="medium">
        <color theme="3" tint="-0.249977111117893"/>
      </left>
      <right/>
      <top/>
      <bottom style="medium">
        <color theme="3" tint="-0.249977111117893"/>
      </bottom>
      <diagonal/>
    </border>
    <border>
      <left/>
      <right/>
      <top/>
      <bottom style="medium">
        <color theme="3" tint="-0.249977111117893"/>
      </bottom>
      <diagonal/>
    </border>
    <border>
      <left/>
      <right style="medium">
        <color theme="3" tint="-0.249977111117893"/>
      </right>
      <top style="medium">
        <color theme="3" tint="-0.249977111117893"/>
      </top>
      <bottom/>
      <diagonal/>
    </border>
    <border>
      <left/>
      <right style="medium">
        <color theme="3" tint="-0.249977111117893"/>
      </right>
      <top/>
      <bottom style="medium">
        <color theme="3" tint="-0.249977111117893"/>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theme="3" tint="-0.249977111117893"/>
      </left>
      <right/>
      <top/>
      <bottom/>
      <diagonal/>
    </border>
    <border>
      <left/>
      <right style="medium">
        <color theme="3" tint="-0.249977111117893"/>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s>
  <cellStyleXfs count="20">
    <xf numFmtId="0" fontId="0" fillId="0" borderId="0"/>
    <xf numFmtId="43" fontId="3" fillId="0" borderId="0" applyFont="0" applyFill="0" applyBorder="0" applyAlignment="0" applyProtection="0"/>
    <xf numFmtId="0" fontId="3" fillId="0" borderId="0"/>
    <xf numFmtId="43" fontId="9" fillId="0" borderId="0" applyFont="0" applyFill="0" applyBorder="0" applyAlignment="0" applyProtection="0"/>
    <xf numFmtId="0" fontId="10" fillId="0" borderId="3">
      <alignment vertical="top" wrapText="1"/>
    </xf>
    <xf numFmtId="43" fontId="11" fillId="0" borderId="0" applyFont="0" applyFill="0" applyBorder="0" applyAlignment="0" applyProtection="0"/>
    <xf numFmtId="0" fontId="3" fillId="0" borderId="0"/>
    <xf numFmtId="0" fontId="11" fillId="0" borderId="0"/>
    <xf numFmtId="0" fontId="12" fillId="0" borderId="0"/>
    <xf numFmtId="43" fontId="13" fillId="0" borderId="0" applyFont="0" applyFill="0" applyBorder="0" applyAlignment="0" applyProtection="0"/>
    <xf numFmtId="0" fontId="13" fillId="0" borderId="0"/>
    <xf numFmtId="0" fontId="3" fillId="0" borderId="0"/>
    <xf numFmtId="0" fontId="3"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3" fillId="0" borderId="0"/>
    <xf numFmtId="9" fontId="1" fillId="0" borderId="0" applyFont="0" applyFill="0" applyBorder="0" applyAlignment="0" applyProtection="0"/>
  </cellStyleXfs>
  <cellXfs count="516">
    <xf numFmtId="0" fontId="0" fillId="0" borderId="0" xfId="0"/>
    <xf numFmtId="0" fontId="3" fillId="0" borderId="0" xfId="0" applyFont="1"/>
    <xf numFmtId="0" fontId="0" fillId="0" borderId="0" xfId="0" applyAlignment="1">
      <alignment horizontal="left"/>
    </xf>
    <xf numFmtId="0" fontId="4" fillId="0" borderId="0" xfId="0" applyFont="1" applyAlignment="1">
      <alignment vertical="top" wrapText="1"/>
    </xf>
    <xf numFmtId="0" fontId="4" fillId="0" borderId="2" xfId="0" applyFont="1" applyBorder="1" applyAlignment="1">
      <alignment horizontal="left" vertical="top" wrapText="1"/>
    </xf>
    <xf numFmtId="0" fontId="0" fillId="0" borderId="0" xfId="0" applyAlignment="1">
      <alignment horizontal="center"/>
    </xf>
    <xf numFmtId="0" fontId="3" fillId="0" borderId="0" xfId="0" applyFont="1" applyAlignment="1">
      <alignment horizontal="left" vertical="top"/>
    </xf>
    <xf numFmtId="0" fontId="6" fillId="0" borderId="0" xfId="0" applyFont="1" applyAlignment="1">
      <alignment horizontal="center" vertical="center" wrapText="1"/>
    </xf>
    <xf numFmtId="0" fontId="0" fillId="5" borderId="0" xfId="0" applyFill="1"/>
    <xf numFmtId="0" fontId="14" fillId="0" borderId="0" xfId="0" applyFont="1"/>
    <xf numFmtId="0" fontId="0" fillId="5" borderId="0" xfId="0" applyFill="1" applyAlignment="1">
      <alignment horizontal="center"/>
    </xf>
    <xf numFmtId="0" fontId="7" fillId="6" borderId="2" xfId="0" applyFont="1" applyFill="1" applyBorder="1" applyAlignment="1">
      <alignment horizontal="left" vertical="center" wrapText="1"/>
    </xf>
    <xf numFmtId="164" fontId="7" fillId="6" borderId="2" xfId="0" applyNumberFormat="1" applyFont="1" applyFill="1" applyBorder="1" applyAlignment="1">
      <alignment horizontal="center" vertical="center" wrapText="1"/>
    </xf>
    <xf numFmtId="0" fontId="6" fillId="4" borderId="0" xfId="0" applyFont="1" applyFill="1" applyAlignment="1">
      <alignment horizontal="center" vertical="center"/>
    </xf>
    <xf numFmtId="9" fontId="0" fillId="0" borderId="0" xfId="0" applyNumberFormat="1"/>
    <xf numFmtId="0" fontId="16" fillId="0" borderId="0" xfId="15" applyFont="1"/>
    <xf numFmtId="43" fontId="16" fillId="0" borderId="0" xfId="16" applyFont="1"/>
    <xf numFmtId="43" fontId="16" fillId="0" borderId="0" xfId="1" applyFont="1" applyFill="1"/>
    <xf numFmtId="0" fontId="17" fillId="0" borderId="0" xfId="0" applyFont="1"/>
    <xf numFmtId="44" fontId="3" fillId="0" borderId="0" xfId="0" applyNumberFormat="1" applyFont="1"/>
    <xf numFmtId="0" fontId="18" fillId="0" borderId="0" xfId="0" applyFont="1"/>
    <xf numFmtId="44" fontId="16" fillId="0" borderId="0" xfId="13" applyFont="1" applyFill="1"/>
    <xf numFmtId="166" fontId="16" fillId="0" borderId="0" xfId="13" applyNumberFormat="1" applyFont="1" applyFill="1"/>
    <xf numFmtId="0" fontId="5" fillId="0" borderId="0" xfId="0" applyFont="1"/>
    <xf numFmtId="0" fontId="7" fillId="6" borderId="2" xfId="0" applyFont="1" applyFill="1" applyBorder="1" applyAlignment="1">
      <alignment vertical="center" wrapText="1"/>
    </xf>
    <xf numFmtId="0" fontId="22" fillId="0" borderId="0" xfId="15" applyFont="1"/>
    <xf numFmtId="0" fontId="7" fillId="6" borderId="1" xfId="0" applyFont="1" applyFill="1" applyBorder="1" applyAlignment="1">
      <alignment horizontal="left" vertical="center" wrapText="1"/>
    </xf>
    <xf numFmtId="164" fontId="7" fillId="6" borderId="1" xfId="0" applyNumberFormat="1" applyFont="1" applyFill="1" applyBorder="1" applyAlignment="1">
      <alignment horizontal="center" vertical="center" wrapText="1"/>
    </xf>
    <xf numFmtId="1" fontId="21" fillId="4" borderId="0" xfId="0" applyNumberFormat="1" applyFont="1" applyFill="1"/>
    <xf numFmtId="0" fontId="21" fillId="4" borderId="0" xfId="0" applyFont="1" applyFill="1"/>
    <xf numFmtId="43" fontId="22" fillId="4" borderId="0" xfId="1" applyFont="1" applyFill="1"/>
    <xf numFmtId="0" fontId="22" fillId="4" borderId="0" xfId="0" applyFont="1" applyFill="1"/>
    <xf numFmtId="14" fontId="21" fillId="4" borderId="0" xfId="0" applyNumberFormat="1" applyFont="1" applyFill="1"/>
    <xf numFmtId="43" fontId="22" fillId="0" borderId="0" xfId="1" applyFont="1" applyFill="1"/>
    <xf numFmtId="166" fontId="22" fillId="0" borderId="0" xfId="13" applyNumberFormat="1" applyFont="1" applyFill="1"/>
    <xf numFmtId="44" fontId="22" fillId="0" borderId="0" xfId="13" applyFont="1" applyFill="1"/>
    <xf numFmtId="166" fontId="21" fillId="0" borderId="0" xfId="13" applyNumberFormat="1" applyFont="1" applyFill="1"/>
    <xf numFmtId="43" fontId="21" fillId="0" borderId="0" xfId="1" applyFont="1" applyFill="1"/>
    <xf numFmtId="4" fontId="7" fillId="0" borderId="4" xfId="0" applyNumberFormat="1" applyFont="1" applyBorder="1" applyAlignment="1">
      <alignment horizontal="center" vertical="center" wrapTex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166" fontId="21" fillId="4" borderId="0" xfId="13" applyNumberFormat="1" applyFont="1" applyFill="1" applyBorder="1"/>
    <xf numFmtId="166" fontId="21" fillId="4" borderId="0" xfId="13" applyNumberFormat="1" applyFont="1" applyFill="1"/>
    <xf numFmtId="43" fontId="21" fillId="4" borderId="0" xfId="1" applyFont="1" applyFill="1" applyBorder="1" applyAlignment="1">
      <alignment horizontal="right"/>
    </xf>
    <xf numFmtId="43" fontId="22" fillId="4" borderId="0" xfId="1" applyFont="1" applyFill="1" applyAlignment="1"/>
    <xf numFmtId="0" fontId="21" fillId="4" borderId="0" xfId="0" applyFont="1" applyFill="1" applyAlignment="1">
      <alignment horizontal="center"/>
    </xf>
    <xf numFmtId="0" fontId="3" fillId="8" borderId="4" xfId="0" applyFont="1" applyFill="1" applyBorder="1" applyAlignment="1">
      <alignment horizontal="left" vertical="center"/>
    </xf>
    <xf numFmtId="10" fontId="3" fillId="0" borderId="4" xfId="14" applyNumberFormat="1" applyFont="1" applyBorder="1" applyAlignment="1">
      <alignment horizontal="right" vertical="center"/>
    </xf>
    <xf numFmtId="4" fontId="3" fillId="0" borderId="4" xfId="0" applyNumberFormat="1" applyFont="1" applyBorder="1" applyAlignment="1">
      <alignment horizontal="right" vertical="center"/>
    </xf>
    <xf numFmtId="0" fontId="7" fillId="0" borderId="15" xfId="0" applyFont="1" applyBorder="1" applyAlignment="1">
      <alignment horizontal="left" vertical="center" wrapText="1"/>
    </xf>
    <xf numFmtId="164" fontId="7" fillId="0" borderId="17" xfId="0" applyNumberFormat="1"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left" vertical="center" wrapText="1"/>
    </xf>
    <xf numFmtId="4" fontId="7" fillId="0" borderId="10" xfId="13" applyNumberFormat="1" applyFont="1" applyFill="1" applyBorder="1" applyAlignment="1">
      <alignment horizontal="center" vertical="center" wrapText="1"/>
    </xf>
    <xf numFmtId="0" fontId="7" fillId="0" borderId="25" xfId="0" applyFont="1" applyBorder="1" applyAlignment="1">
      <alignment horizontal="left" vertical="center" wrapText="1"/>
    </xf>
    <xf numFmtId="0" fontId="5" fillId="10" borderId="8" xfId="0" applyFont="1" applyFill="1" applyBorder="1" applyAlignment="1">
      <alignment horizontal="center" vertical="center"/>
    </xf>
    <xf numFmtId="0" fontId="5" fillId="10" borderId="9" xfId="0" applyFont="1" applyFill="1" applyBorder="1" applyAlignment="1">
      <alignment horizontal="center" vertical="center" wrapText="1"/>
    </xf>
    <xf numFmtId="0" fontId="5" fillId="10" borderId="20" xfId="0" applyFont="1" applyFill="1" applyBorder="1" applyAlignment="1">
      <alignment horizontal="center" vertical="center" wrapText="1"/>
    </xf>
    <xf numFmtId="0" fontId="7" fillId="8" borderId="24" xfId="0" applyFont="1" applyFill="1" applyBorder="1" applyAlignment="1">
      <alignment vertical="center" wrapText="1"/>
    </xf>
    <xf numFmtId="0" fontId="7" fillId="8" borderId="10" xfId="0" applyFont="1" applyFill="1" applyBorder="1" applyAlignment="1">
      <alignment horizontal="left" vertical="center" wrapText="1"/>
    </xf>
    <xf numFmtId="0" fontId="7" fillId="8" borderId="22" xfId="0" applyFont="1" applyFill="1" applyBorder="1" applyAlignment="1">
      <alignment vertical="center" wrapText="1"/>
    </xf>
    <xf numFmtId="0" fontId="7" fillId="8" borderId="4" xfId="0" applyFont="1" applyFill="1" applyBorder="1" applyAlignment="1">
      <alignment horizontal="left" vertical="center" wrapText="1"/>
    </xf>
    <xf numFmtId="0" fontId="7" fillId="8" borderId="23" xfId="0" applyFont="1" applyFill="1" applyBorder="1" applyAlignment="1">
      <alignment vertical="center" wrapText="1"/>
    </xf>
    <xf numFmtId="0" fontId="7" fillId="8" borderId="17" xfId="0" applyFont="1" applyFill="1" applyBorder="1" applyAlignment="1">
      <alignment horizontal="left" vertical="center" wrapText="1"/>
    </xf>
    <xf numFmtId="0" fontId="24" fillId="0" borderId="0" xfId="0" applyFont="1"/>
    <xf numFmtId="0" fontId="24" fillId="5" borderId="0" xfId="0" applyFont="1" applyFill="1"/>
    <xf numFmtId="0" fontId="5" fillId="10" borderId="22" xfId="0" applyFont="1" applyFill="1" applyBorder="1" applyAlignment="1">
      <alignment horizontal="left" vertical="center"/>
    </xf>
    <xf numFmtId="44" fontId="5" fillId="10" borderId="15" xfId="0" applyNumberFormat="1" applyFont="1" applyFill="1" applyBorder="1" applyAlignment="1">
      <alignment horizontal="left" vertical="center"/>
    </xf>
    <xf numFmtId="10" fontId="5" fillId="10" borderId="23" xfId="0" applyNumberFormat="1" applyFont="1" applyFill="1" applyBorder="1" applyAlignment="1">
      <alignment horizontal="left" vertical="center"/>
    </xf>
    <xf numFmtId="0" fontId="5" fillId="10" borderId="26" xfId="0" applyFont="1" applyFill="1" applyBorder="1" applyAlignment="1">
      <alignment horizontal="left" vertical="center"/>
    </xf>
    <xf numFmtId="44" fontId="5" fillId="10" borderId="27" xfId="0" applyNumberFormat="1" applyFont="1" applyFill="1" applyBorder="1" applyAlignment="1">
      <alignment horizontal="left" vertical="center"/>
    </xf>
    <xf numFmtId="10" fontId="5" fillId="10" borderId="21" xfId="0" applyNumberFormat="1" applyFont="1" applyFill="1" applyBorder="1" applyAlignment="1">
      <alignment horizontal="left" vertical="center"/>
    </xf>
    <xf numFmtId="44" fontId="5" fillId="10" borderId="13" xfId="13" applyFont="1" applyFill="1" applyBorder="1" applyAlignment="1">
      <alignment horizontal="left" vertical="center"/>
    </xf>
    <xf numFmtId="0" fontId="0" fillId="2" borderId="0" xfId="0" applyFill="1"/>
    <xf numFmtId="0" fontId="5" fillId="10" borderId="12" xfId="0" applyFont="1" applyFill="1" applyBorder="1" applyAlignment="1">
      <alignment horizontal="left" vertical="center"/>
    </xf>
    <xf numFmtId="0" fontId="5" fillId="10" borderId="12" xfId="0" applyFont="1" applyFill="1" applyBorder="1" applyAlignment="1">
      <alignment horizontal="left" vertical="center" wrapText="1"/>
    </xf>
    <xf numFmtId="0" fontId="5" fillId="10" borderId="17" xfId="0" applyFont="1" applyFill="1" applyBorder="1" applyAlignment="1">
      <alignment horizontal="center" vertical="center"/>
    </xf>
    <xf numFmtId="10" fontId="5" fillId="10" borderId="17" xfId="0" applyNumberFormat="1" applyFont="1" applyFill="1" applyBorder="1" applyAlignment="1">
      <alignment horizontal="right" vertical="center"/>
    </xf>
    <xf numFmtId="4" fontId="5" fillId="10" borderId="17" xfId="0" applyNumberFormat="1" applyFont="1" applyFill="1" applyBorder="1" applyAlignment="1">
      <alignment horizontal="right" vertical="center"/>
    </xf>
    <xf numFmtId="10" fontId="5" fillId="10" borderId="24" xfId="0" applyNumberFormat="1" applyFont="1" applyFill="1" applyBorder="1" applyAlignment="1">
      <alignment horizontal="left" vertical="center"/>
    </xf>
    <xf numFmtId="44" fontId="5" fillId="10" borderId="25" xfId="13" applyFont="1" applyFill="1" applyBorder="1" applyAlignment="1">
      <alignment horizontal="left" vertical="center"/>
    </xf>
    <xf numFmtId="9" fontId="5" fillId="10" borderId="17" xfId="14" applyFont="1" applyFill="1" applyBorder="1" applyAlignment="1">
      <alignment horizontal="right" vertical="center"/>
    </xf>
    <xf numFmtId="4" fontId="17" fillId="0" borderId="0" xfId="0" applyNumberFormat="1" applyFont="1"/>
    <xf numFmtId="0" fontId="0" fillId="2" borderId="0" xfId="0" applyFill="1" applyAlignment="1">
      <alignment horizontal="left"/>
    </xf>
    <xf numFmtId="0" fontId="0" fillId="0" borderId="0" xfId="0" applyAlignment="1">
      <alignment vertical="center"/>
    </xf>
    <xf numFmtId="0" fontId="0" fillId="0" borderId="0" xfId="0" applyAlignment="1">
      <alignment horizontal="center" vertical="center" wrapText="1"/>
    </xf>
    <xf numFmtId="0" fontId="25" fillId="0" borderId="0" xfId="15" applyFont="1"/>
    <xf numFmtId="43" fontId="30" fillId="0" borderId="0" xfId="16" applyFont="1"/>
    <xf numFmtId="0" fontId="29" fillId="0" borderId="0" xfId="15" applyFont="1" applyAlignment="1">
      <alignment vertical="center"/>
    </xf>
    <xf numFmtId="0" fontId="25" fillId="0" borderId="0" xfId="0" applyFont="1"/>
    <xf numFmtId="0" fontId="25" fillId="0" borderId="0" xfId="15" applyFont="1" applyAlignment="1">
      <alignment vertical="center"/>
    </xf>
    <xf numFmtId="0" fontId="29" fillId="0" borderId="0" xfId="0" applyFont="1"/>
    <xf numFmtId="44" fontId="25" fillId="0" borderId="0" xfId="17" applyFont="1" applyFill="1" applyBorder="1" applyAlignment="1">
      <alignment horizontal="right" vertical="center"/>
    </xf>
    <xf numFmtId="0" fontId="25" fillId="0" borderId="0" xfId="15" applyFont="1" applyAlignment="1">
      <alignment horizontal="right" vertical="center"/>
    </xf>
    <xf numFmtId="43" fontId="29" fillId="0" borderId="0" xfId="17" applyNumberFormat="1" applyFont="1" applyFill="1" applyBorder="1" applyAlignment="1">
      <alignment horizontal="right" vertical="center"/>
    </xf>
    <xf numFmtId="7" fontId="29" fillId="0" borderId="0" xfId="17" applyNumberFormat="1" applyFont="1" applyFill="1" applyBorder="1" applyAlignment="1">
      <alignment horizontal="right" vertical="center"/>
    </xf>
    <xf numFmtId="43" fontId="31" fillId="0" borderId="0" xfId="16" applyFont="1"/>
    <xf numFmtId="0" fontId="31" fillId="0" borderId="0" xfId="15" applyFont="1"/>
    <xf numFmtId="0" fontId="29" fillId="2" borderId="0" xfId="0" applyFont="1" applyFill="1"/>
    <xf numFmtId="43" fontId="29" fillId="2" borderId="0" xfId="16" applyFont="1" applyFill="1" applyBorder="1" applyAlignment="1">
      <alignment horizontal="center" vertical="center"/>
    </xf>
    <xf numFmtId="0" fontId="3" fillId="2" borderId="0" xfId="0" applyFont="1" applyFill="1"/>
    <xf numFmtId="43" fontId="25" fillId="2" borderId="0" xfId="15" applyNumberFormat="1" applyFont="1" applyFill="1" applyAlignment="1">
      <alignment vertical="center"/>
    </xf>
    <xf numFmtId="43" fontId="25" fillId="2" borderId="0" xfId="15" applyNumberFormat="1" applyFont="1" applyFill="1" applyAlignment="1">
      <alignment horizontal="right" vertical="center"/>
    </xf>
    <xf numFmtId="43" fontId="25" fillId="2" borderId="0" xfId="17" applyNumberFormat="1" applyFont="1" applyFill="1" applyBorder="1" applyAlignment="1">
      <alignment horizontal="right" vertical="center"/>
    </xf>
    <xf numFmtId="0" fontId="29" fillId="11" borderId="0" xfId="15" applyFont="1" applyFill="1" applyAlignment="1">
      <alignment vertical="center"/>
    </xf>
    <xf numFmtId="43" fontId="25" fillId="0" borderId="30" xfId="15" applyNumberFormat="1" applyFont="1" applyBorder="1" applyAlignment="1">
      <alignment vertical="center"/>
    </xf>
    <xf numFmtId="0" fontId="29" fillId="0" borderId="31" xfId="15" applyFont="1" applyBorder="1" applyAlignment="1">
      <alignment vertical="center"/>
    </xf>
    <xf numFmtId="0" fontId="22" fillId="0" borderId="0" xfId="0" applyFont="1"/>
    <xf numFmtId="0" fontId="16" fillId="0" borderId="0" xfId="0" applyFont="1"/>
    <xf numFmtId="3" fontId="21" fillId="4" borderId="0" xfId="15" applyNumberFormat="1" applyFont="1" applyFill="1" applyAlignment="1">
      <alignment horizontal="right" vertical="center"/>
    </xf>
    <xf numFmtId="0" fontId="22" fillId="0" borderId="0" xfId="0" applyFont="1" applyAlignment="1">
      <alignment horizontal="center"/>
    </xf>
    <xf numFmtId="0" fontId="23" fillId="0" borderId="0" xfId="0" applyFont="1"/>
    <xf numFmtId="0" fontId="16" fillId="0" borderId="0" xfId="0" applyFont="1" applyAlignment="1">
      <alignment horizontal="center"/>
    </xf>
    <xf numFmtId="0" fontId="20"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10" fontId="3" fillId="0" borderId="0" xfId="0" applyNumberFormat="1" applyFont="1" applyAlignment="1">
      <alignment horizontal="center"/>
    </xf>
    <xf numFmtId="44" fontId="3" fillId="0" borderId="0" xfId="0" applyNumberFormat="1" applyFont="1" applyAlignment="1">
      <alignment horizontal="center"/>
    </xf>
    <xf numFmtId="1" fontId="3" fillId="0" borderId="0" xfId="0" applyNumberFormat="1" applyFont="1" applyAlignment="1">
      <alignment horizontal="center"/>
    </xf>
    <xf numFmtId="0" fontId="3" fillId="0" borderId="0" xfId="0" applyFont="1" applyAlignment="1">
      <alignment horizontal="center"/>
    </xf>
    <xf numFmtId="44" fontId="5" fillId="0" borderId="0" xfId="0" applyNumberFormat="1" applyFont="1" applyAlignment="1">
      <alignment horizontal="center"/>
    </xf>
    <xf numFmtId="7" fontId="5" fillId="0" borderId="0" xfId="0" applyNumberFormat="1" applyFont="1" applyAlignment="1">
      <alignment horizontal="center"/>
    </xf>
    <xf numFmtId="0" fontId="3" fillId="0" borderId="0" xfId="2" applyAlignment="1">
      <alignment horizontal="left"/>
    </xf>
    <xf numFmtId="0" fontId="3" fillId="0" borderId="0" xfId="2"/>
    <xf numFmtId="44" fontId="5" fillId="10" borderId="18" xfId="13" quotePrefix="1" applyFont="1" applyFill="1" applyBorder="1" applyAlignment="1">
      <alignment horizontal="left" vertical="center"/>
    </xf>
    <xf numFmtId="1" fontId="29" fillId="4" borderId="0" xfId="0" applyNumberFormat="1" applyFont="1" applyFill="1"/>
    <xf numFmtId="0" fontId="29" fillId="4" borderId="0" xfId="0" applyFont="1" applyFill="1" applyAlignment="1">
      <alignment horizontal="center"/>
    </xf>
    <xf numFmtId="0" fontId="29" fillId="4" borderId="0" xfId="0" applyFont="1" applyFill="1"/>
    <xf numFmtId="43" fontId="25" fillId="4" borderId="0" xfId="1" applyFont="1" applyFill="1"/>
    <xf numFmtId="166" fontId="29" fillId="4" borderId="0" xfId="13" applyNumberFormat="1" applyFont="1" applyFill="1" applyBorder="1"/>
    <xf numFmtId="43" fontId="29" fillId="4" borderId="0" xfId="1" applyFont="1" applyFill="1" applyBorder="1" applyAlignment="1">
      <alignment horizontal="right"/>
    </xf>
    <xf numFmtId="43" fontId="25" fillId="4" borderId="0" xfId="1" applyFont="1" applyFill="1" applyAlignment="1"/>
    <xf numFmtId="14" fontId="29" fillId="4" borderId="0" xfId="0" applyNumberFormat="1" applyFont="1" applyFill="1"/>
    <xf numFmtId="166" fontId="29" fillId="4" borderId="0" xfId="13" applyNumberFormat="1" applyFont="1" applyFill="1"/>
    <xf numFmtId="3" fontId="29" fillId="4" borderId="0" xfId="15" applyNumberFormat="1" applyFont="1" applyFill="1" applyAlignment="1">
      <alignment horizontal="right" vertical="center"/>
    </xf>
    <xf numFmtId="0" fontId="25" fillId="4" borderId="0" xfId="0" applyFont="1" applyFill="1"/>
    <xf numFmtId="0" fontId="25" fillId="0" borderId="0" xfId="0" applyFont="1" applyAlignment="1">
      <alignment horizontal="center"/>
    </xf>
    <xf numFmtId="43" fontId="25" fillId="0" borderId="0" xfId="1" applyFont="1" applyFill="1"/>
    <xf numFmtId="166" fontId="25" fillId="0" borderId="0" xfId="13" applyNumberFormat="1" applyFont="1" applyFill="1"/>
    <xf numFmtId="0" fontId="29" fillId="7" borderId="21" xfId="0" applyFont="1" applyFill="1" applyBorder="1" applyAlignment="1">
      <alignment horizontal="center" vertical="center"/>
    </xf>
    <xf numFmtId="0" fontId="25" fillId="7" borderId="11" xfId="0" applyFont="1" applyFill="1" applyBorder="1" applyAlignment="1">
      <alignment horizontal="left" vertical="center"/>
    </xf>
    <xf numFmtId="4" fontId="0" fillId="0" borderId="12" xfId="1" applyNumberFormat="1" applyFont="1" applyFill="1" applyBorder="1" applyAlignment="1">
      <alignment vertical="center"/>
    </xf>
    <xf numFmtId="9" fontId="0" fillId="0" borderId="12" xfId="14" applyFont="1" applyFill="1" applyBorder="1" applyAlignment="1">
      <alignment vertical="center"/>
    </xf>
    <xf numFmtId="165" fontId="0" fillId="0" borderId="12" xfId="1" applyNumberFormat="1" applyFont="1" applyFill="1" applyBorder="1" applyAlignment="1">
      <alignment vertical="center"/>
    </xf>
    <xf numFmtId="0" fontId="0" fillId="0" borderId="12" xfId="0" applyBorder="1"/>
    <xf numFmtId="0" fontId="25" fillId="9" borderId="13" xfId="0" applyFont="1" applyFill="1" applyBorder="1" applyAlignment="1">
      <alignment vertical="center" wrapText="1"/>
    </xf>
    <xf numFmtId="0" fontId="29" fillId="7" borderId="22" xfId="0" applyFont="1" applyFill="1" applyBorder="1" applyAlignment="1">
      <alignment horizontal="center" vertical="center"/>
    </xf>
    <xf numFmtId="0" fontId="25" fillId="7" borderId="5" xfId="0" applyFont="1" applyFill="1" applyBorder="1" applyAlignment="1">
      <alignment horizontal="left" vertical="center"/>
    </xf>
    <xf numFmtId="4" fontId="0" fillId="0" borderId="4" xfId="1" applyNumberFormat="1" applyFont="1" applyFill="1" applyBorder="1" applyAlignment="1">
      <alignment vertical="center"/>
    </xf>
    <xf numFmtId="9" fontId="0" fillId="0" borderId="4" xfId="14" applyFont="1" applyFill="1" applyBorder="1" applyAlignment="1">
      <alignment vertical="center"/>
    </xf>
    <xf numFmtId="165" fontId="0" fillId="0" borderId="4" xfId="1" applyNumberFormat="1" applyFont="1" applyFill="1" applyBorder="1" applyAlignment="1">
      <alignment vertical="center"/>
    </xf>
    <xf numFmtId="0" fontId="0" fillId="0" borderId="4" xfId="0" applyBorder="1"/>
    <xf numFmtId="0" fontId="25" fillId="9" borderId="15" xfId="0" applyFont="1" applyFill="1" applyBorder="1" applyAlignment="1">
      <alignment vertical="center" wrapText="1"/>
    </xf>
    <xf numFmtId="4" fontId="25" fillId="2" borderId="4" xfId="13" applyNumberFormat="1" applyFont="1" applyFill="1" applyBorder="1" applyAlignment="1">
      <alignment vertical="center"/>
    </xf>
    <xf numFmtId="43" fontId="25" fillId="0" borderId="4" xfId="1" applyFont="1" applyFill="1" applyBorder="1" applyAlignment="1">
      <alignment vertical="center"/>
    </xf>
    <xf numFmtId="4" fontId="25" fillId="0" borderId="4" xfId="13" applyNumberFormat="1" applyFont="1" applyFill="1" applyBorder="1" applyAlignment="1">
      <alignment vertical="center"/>
    </xf>
    <xf numFmtId="165" fontId="25" fillId="0" borderId="4" xfId="1" applyNumberFormat="1" applyFont="1" applyFill="1" applyBorder="1" applyAlignment="1">
      <alignment vertical="center"/>
    </xf>
    <xf numFmtId="0" fontId="29" fillId="7" borderId="26" xfId="0" applyFont="1" applyFill="1" applyBorder="1" applyAlignment="1">
      <alignment horizontal="center" vertical="center"/>
    </xf>
    <xf numFmtId="4" fontId="0" fillId="0" borderId="36" xfId="1" applyNumberFormat="1" applyFont="1" applyFill="1" applyBorder="1" applyAlignment="1">
      <alignment vertical="center"/>
    </xf>
    <xf numFmtId="4" fontId="25" fillId="0" borderId="36" xfId="13" applyNumberFormat="1" applyFont="1" applyFill="1" applyBorder="1" applyAlignment="1">
      <alignment vertical="center"/>
    </xf>
    <xf numFmtId="165" fontId="25" fillId="0" borderId="36" xfId="1" applyNumberFormat="1" applyFont="1" applyFill="1" applyBorder="1" applyAlignment="1">
      <alignment vertical="center"/>
    </xf>
    <xf numFmtId="0" fontId="25" fillId="9" borderId="27" xfId="0" applyFont="1" applyFill="1" applyBorder="1" applyAlignment="1">
      <alignment vertical="center" wrapText="1"/>
    </xf>
    <xf numFmtId="0" fontId="29" fillId="7" borderId="23" xfId="0" applyFont="1" applyFill="1" applyBorder="1" applyAlignment="1">
      <alignment horizontal="center" vertical="center"/>
    </xf>
    <xf numFmtId="0" fontId="25" fillId="7" borderId="16" xfId="0" applyFont="1" applyFill="1" applyBorder="1" applyAlignment="1">
      <alignment horizontal="left" vertical="center"/>
    </xf>
    <xf numFmtId="4" fontId="0" fillId="0" borderId="17" xfId="1" applyNumberFormat="1" applyFont="1" applyFill="1" applyBorder="1" applyAlignment="1">
      <alignment vertical="center"/>
    </xf>
    <xf numFmtId="4" fontId="25" fillId="2" borderId="17" xfId="13" applyNumberFormat="1" applyFont="1" applyFill="1" applyBorder="1" applyAlignment="1">
      <alignment vertical="center"/>
    </xf>
    <xf numFmtId="9" fontId="0" fillId="0" borderId="17" xfId="14" applyFont="1" applyFill="1" applyBorder="1" applyAlignment="1">
      <alignment vertical="center"/>
    </xf>
    <xf numFmtId="43" fontId="25" fillId="0" borderId="17" xfId="1" applyFont="1" applyFill="1" applyBorder="1" applyAlignment="1">
      <alignment vertical="center"/>
    </xf>
    <xf numFmtId="165" fontId="0" fillId="0" borderId="17" xfId="1" applyNumberFormat="1" applyFont="1" applyFill="1" applyBorder="1" applyAlignment="1">
      <alignment vertical="center"/>
    </xf>
    <xf numFmtId="0" fontId="0" fillId="0" borderId="17" xfId="0" applyBorder="1"/>
    <xf numFmtId="0" fontId="25" fillId="9" borderId="18" xfId="0" applyFont="1" applyFill="1" applyBorder="1" applyAlignment="1">
      <alignment vertical="center" wrapText="1"/>
    </xf>
    <xf numFmtId="4" fontId="0" fillId="7" borderId="9" xfId="1" applyNumberFormat="1" applyFont="1" applyFill="1" applyBorder="1" applyAlignment="1">
      <alignment vertical="center"/>
    </xf>
    <xf numFmtId="9" fontId="0" fillId="7" borderId="9" xfId="14" applyFont="1" applyFill="1" applyBorder="1" applyAlignment="1">
      <alignment vertical="center"/>
    </xf>
    <xf numFmtId="43" fontId="25" fillId="7" borderId="9" xfId="1" applyFont="1" applyFill="1" applyBorder="1" applyAlignment="1">
      <alignment vertical="center"/>
    </xf>
    <xf numFmtId="0" fontId="0" fillId="7" borderId="9" xfId="0" applyFill="1" applyBorder="1"/>
    <xf numFmtId="0" fontId="25" fillId="7" borderId="20" xfId="0" applyFont="1" applyFill="1" applyBorder="1" applyAlignment="1">
      <alignment vertical="center" wrapText="1"/>
    </xf>
    <xf numFmtId="0" fontId="29" fillId="8" borderId="21" xfId="0" applyFont="1" applyFill="1" applyBorder="1" applyAlignment="1">
      <alignment horizontal="center" vertical="center"/>
    </xf>
    <xf numFmtId="0" fontId="25" fillId="8" borderId="11" xfId="0" applyFont="1" applyFill="1" applyBorder="1" applyAlignment="1">
      <alignment horizontal="left" vertical="center"/>
    </xf>
    <xf numFmtId="4" fontId="25" fillId="0" borderId="12" xfId="13" applyNumberFormat="1" applyFont="1" applyFill="1" applyBorder="1" applyAlignment="1">
      <alignment vertical="center"/>
    </xf>
    <xf numFmtId="43" fontId="25" fillId="0" borderId="12" xfId="1" applyFont="1" applyFill="1" applyBorder="1" applyAlignment="1">
      <alignment vertical="center"/>
    </xf>
    <xf numFmtId="0" fontId="19" fillId="0" borderId="0" xfId="0" applyFont="1"/>
    <xf numFmtId="0" fontId="29" fillId="8" borderId="14" xfId="0" applyFont="1" applyFill="1" applyBorder="1" applyAlignment="1">
      <alignment horizontal="center" vertical="center"/>
    </xf>
    <xf numFmtId="0" fontId="25" fillId="8" borderId="5" xfId="0" applyFont="1" applyFill="1" applyBorder="1" applyAlignment="1">
      <alignment horizontal="left" vertical="center"/>
    </xf>
    <xf numFmtId="0" fontId="25" fillId="9" borderId="37" xfId="0" applyFont="1" applyFill="1" applyBorder="1" applyAlignment="1">
      <alignment vertical="center" wrapText="1"/>
    </xf>
    <xf numFmtId="0" fontId="29" fillId="8" borderId="23" xfId="0" applyFont="1" applyFill="1" applyBorder="1" applyAlignment="1">
      <alignment horizontal="center" vertical="center"/>
    </xf>
    <xf numFmtId="0" fontId="25" fillId="8" borderId="16" xfId="0" applyFont="1" applyFill="1" applyBorder="1" applyAlignment="1">
      <alignment horizontal="left" vertical="center"/>
    </xf>
    <xf numFmtId="4" fontId="25" fillId="0" borderId="17" xfId="13" applyNumberFormat="1" applyFont="1" applyFill="1" applyBorder="1" applyAlignment="1">
      <alignment vertical="center"/>
    </xf>
    <xf numFmtId="165" fontId="25" fillId="0" borderId="17" xfId="1" applyNumberFormat="1" applyFont="1" applyFill="1" applyBorder="1" applyAlignment="1">
      <alignment vertical="center"/>
    </xf>
    <xf numFmtId="4" fontId="0" fillId="8" borderId="9" xfId="1" applyNumberFormat="1" applyFont="1" applyFill="1" applyBorder="1" applyAlignment="1">
      <alignment vertical="center"/>
    </xf>
    <xf numFmtId="9" fontId="0" fillId="8" borderId="9" xfId="14" applyFont="1" applyFill="1" applyBorder="1" applyAlignment="1">
      <alignment vertical="center"/>
    </xf>
    <xf numFmtId="165" fontId="25" fillId="8" borderId="9" xfId="1" applyNumberFormat="1" applyFont="1" applyFill="1" applyBorder="1" applyAlignment="1">
      <alignment vertical="center"/>
    </xf>
    <xf numFmtId="0" fontId="0" fillId="8" borderId="9" xfId="0" applyFill="1" applyBorder="1"/>
    <xf numFmtId="0" fontId="25" fillId="8" borderId="20" xfId="0" applyFont="1" applyFill="1" applyBorder="1" applyAlignment="1">
      <alignment vertical="center" wrapText="1"/>
    </xf>
    <xf numFmtId="0" fontId="29" fillId="7" borderId="24" xfId="0" applyFont="1" applyFill="1" applyBorder="1" applyAlignment="1">
      <alignment horizontal="center" vertical="center"/>
    </xf>
    <xf numFmtId="0" fontId="25" fillId="7" borderId="46" xfId="0" applyFont="1" applyFill="1" applyBorder="1" applyAlignment="1">
      <alignment horizontal="left" vertical="center"/>
    </xf>
    <xf numFmtId="4" fontId="0" fillId="0" borderId="10" xfId="1" applyNumberFormat="1" applyFont="1" applyFill="1" applyBorder="1" applyAlignment="1">
      <alignment vertical="center"/>
    </xf>
    <xf numFmtId="4" fontId="25" fillId="0" borderId="10" xfId="13" applyNumberFormat="1" applyFont="1" applyFill="1" applyBorder="1" applyAlignment="1">
      <alignment vertical="center"/>
    </xf>
    <xf numFmtId="9" fontId="0" fillId="0" borderId="10" xfId="14" applyFont="1" applyFill="1" applyBorder="1" applyAlignment="1">
      <alignment vertical="center"/>
    </xf>
    <xf numFmtId="43" fontId="25" fillId="0" borderId="10" xfId="1" applyFont="1" applyFill="1" applyBorder="1" applyAlignment="1">
      <alignment vertical="center"/>
    </xf>
    <xf numFmtId="165" fontId="0" fillId="0" borderId="10" xfId="1" applyNumberFormat="1" applyFont="1" applyFill="1" applyBorder="1" applyAlignment="1">
      <alignment vertical="center"/>
    </xf>
    <xf numFmtId="0" fontId="0" fillId="0" borderId="10" xfId="0" applyBorder="1"/>
    <xf numFmtId="0" fontId="25" fillId="9" borderId="25" xfId="0" applyFont="1" applyFill="1" applyBorder="1" applyAlignment="1">
      <alignment vertical="center" wrapText="1"/>
    </xf>
    <xf numFmtId="0" fontId="25" fillId="7" borderId="35" xfId="0" applyFont="1" applyFill="1" applyBorder="1" applyAlignment="1">
      <alignment horizontal="left" vertical="center"/>
    </xf>
    <xf numFmtId="4" fontId="25" fillId="2" borderId="36" xfId="13" applyNumberFormat="1" applyFont="1" applyFill="1" applyBorder="1" applyAlignment="1">
      <alignment vertical="center"/>
    </xf>
    <xf numFmtId="9" fontId="0" fillId="0" borderId="36" xfId="14" applyFont="1" applyFill="1" applyBorder="1" applyAlignment="1">
      <alignment vertical="center"/>
    </xf>
    <xf numFmtId="43" fontId="25" fillId="0" borderId="36" xfId="1" applyFont="1" applyFill="1" applyBorder="1" applyAlignment="1">
      <alignment vertical="center"/>
    </xf>
    <xf numFmtId="165" fontId="0" fillId="0" borderId="36" xfId="1" applyNumberFormat="1" applyFont="1" applyFill="1" applyBorder="1" applyAlignment="1">
      <alignment vertical="center"/>
    </xf>
    <xf numFmtId="0" fontId="0" fillId="0" borderId="36" xfId="0" applyBorder="1"/>
    <xf numFmtId="0" fontId="29" fillId="8" borderId="24" xfId="0" applyFont="1" applyFill="1" applyBorder="1" applyAlignment="1">
      <alignment horizontal="center" vertical="center"/>
    </xf>
    <xf numFmtId="0" fontId="25" fillId="8" borderId="46" xfId="0" applyFont="1" applyFill="1" applyBorder="1" applyAlignment="1">
      <alignment horizontal="left" vertical="center"/>
    </xf>
    <xf numFmtId="0" fontId="29" fillId="8" borderId="22" xfId="0" applyFont="1" applyFill="1" applyBorder="1" applyAlignment="1">
      <alignment horizontal="center" vertical="center"/>
    </xf>
    <xf numFmtId="165" fontId="25" fillId="0" borderId="4" xfId="1" applyNumberFormat="1" applyFont="1" applyBorder="1" applyAlignment="1">
      <alignment vertical="center"/>
    </xf>
    <xf numFmtId="44" fontId="29" fillId="8" borderId="26" xfId="13" applyFont="1" applyFill="1" applyBorder="1" applyAlignment="1">
      <alignment horizontal="center" vertical="center"/>
    </xf>
    <xf numFmtId="0" fontId="25" fillId="8" borderId="35" xfId="0" applyFont="1" applyFill="1" applyBorder="1" applyAlignment="1">
      <alignment horizontal="left" vertical="center"/>
    </xf>
    <xf numFmtId="165" fontId="25" fillId="0" borderId="36" xfId="1" applyNumberFormat="1" applyFont="1" applyBorder="1" applyAlignment="1">
      <alignment vertical="center"/>
    </xf>
    <xf numFmtId="44" fontId="25" fillId="9" borderId="27" xfId="13" applyFont="1" applyFill="1" applyBorder="1" applyAlignment="1">
      <alignment vertical="center" wrapText="1"/>
    </xf>
    <xf numFmtId="44" fontId="25" fillId="0" borderId="0" xfId="13" applyFont="1" applyFill="1"/>
    <xf numFmtId="44" fontId="25" fillId="8" borderId="20" xfId="13" applyFont="1" applyFill="1" applyBorder="1" applyAlignment="1">
      <alignment vertical="center" wrapText="1"/>
    </xf>
    <xf numFmtId="0" fontId="29" fillId="7" borderId="24" xfId="13" applyNumberFormat="1" applyFont="1" applyFill="1" applyBorder="1" applyAlignment="1">
      <alignment horizontal="center" vertical="center"/>
    </xf>
    <xf numFmtId="4" fontId="25" fillId="2" borderId="10" xfId="13" applyNumberFormat="1" applyFont="1" applyFill="1" applyBorder="1" applyAlignment="1">
      <alignment vertical="center"/>
    </xf>
    <xf numFmtId="165" fontId="25" fillId="0" borderId="10" xfId="1" applyNumberFormat="1" applyFont="1" applyBorder="1" applyAlignment="1">
      <alignment vertical="center"/>
    </xf>
    <xf numFmtId="44" fontId="25" fillId="9" borderId="25" xfId="13" applyFont="1" applyFill="1" applyBorder="1" applyAlignment="1">
      <alignment vertical="center" wrapText="1"/>
    </xf>
    <xf numFmtId="0" fontId="29" fillId="7" borderId="22" xfId="13" applyNumberFormat="1" applyFont="1" applyFill="1" applyBorder="1" applyAlignment="1">
      <alignment horizontal="center" vertical="center"/>
    </xf>
    <xf numFmtId="44" fontId="25" fillId="9" borderId="15" xfId="13" applyFont="1" applyFill="1" applyBorder="1" applyAlignment="1">
      <alignment vertical="center" wrapText="1"/>
    </xf>
    <xf numFmtId="0" fontId="29" fillId="7" borderId="26" xfId="13" applyNumberFormat="1" applyFont="1" applyFill="1" applyBorder="1" applyAlignment="1">
      <alignment horizontal="center" vertical="center"/>
    </xf>
    <xf numFmtId="165" fontId="25" fillId="7" borderId="9" xfId="1" applyNumberFormat="1" applyFont="1" applyFill="1" applyBorder="1" applyAlignment="1">
      <alignment vertical="center"/>
    </xf>
    <xf numFmtId="44" fontId="25" fillId="7" borderId="20" xfId="13" applyFont="1" applyFill="1" applyBorder="1" applyAlignment="1">
      <alignment vertical="center" wrapText="1"/>
    </xf>
    <xf numFmtId="0" fontId="29" fillId="8" borderId="26" xfId="0" applyFont="1" applyFill="1" applyBorder="1" applyAlignment="1">
      <alignment horizontal="center" vertical="center"/>
    </xf>
    <xf numFmtId="43" fontId="25" fillId="8" borderId="9" xfId="1" applyFont="1" applyFill="1" applyBorder="1" applyAlignment="1">
      <alignment vertical="center"/>
    </xf>
    <xf numFmtId="165" fontId="0" fillId="7" borderId="9" xfId="1" applyNumberFormat="1" applyFont="1" applyFill="1" applyBorder="1" applyAlignment="1">
      <alignment vertical="center"/>
    </xf>
    <xf numFmtId="0" fontId="0" fillId="9" borderId="25" xfId="0" applyFill="1" applyBorder="1" applyAlignment="1">
      <alignment vertical="center" wrapText="1"/>
    </xf>
    <xf numFmtId="0" fontId="0" fillId="9" borderId="15" xfId="0" applyFill="1" applyBorder="1" applyAlignment="1">
      <alignment vertical="center" wrapText="1"/>
    </xf>
    <xf numFmtId="0" fontId="0" fillId="9" borderId="27" xfId="0" applyFill="1" applyBorder="1" applyAlignment="1">
      <alignment vertical="center" wrapText="1"/>
    </xf>
    <xf numFmtId="4" fontId="0" fillId="8" borderId="19" xfId="1" applyNumberFormat="1" applyFont="1" applyFill="1" applyBorder="1" applyAlignment="1">
      <alignment vertical="center"/>
    </xf>
    <xf numFmtId="0" fontId="0" fillId="8" borderId="20" xfId="0" applyFill="1" applyBorder="1" applyAlignment="1">
      <alignment vertical="center" wrapText="1"/>
    </xf>
    <xf numFmtId="4" fontId="5" fillId="7" borderId="41" xfId="1" applyNumberFormat="1" applyFont="1" applyFill="1" applyBorder="1" applyAlignment="1">
      <alignment vertical="center"/>
    </xf>
    <xf numFmtId="4" fontId="5" fillId="7" borderId="42" xfId="1" applyNumberFormat="1" applyFont="1" applyFill="1" applyBorder="1" applyAlignment="1">
      <alignment vertical="center"/>
    </xf>
    <xf numFmtId="9" fontId="29" fillId="7" borderId="42" xfId="14" applyFont="1" applyFill="1" applyBorder="1" applyAlignment="1">
      <alignment vertical="center"/>
    </xf>
    <xf numFmtId="165" fontId="5" fillId="7" borderId="42" xfId="1" applyNumberFormat="1" applyFont="1" applyFill="1" applyBorder="1" applyAlignment="1">
      <alignment vertical="center"/>
    </xf>
    <xf numFmtId="0" fontId="5" fillId="7" borderId="42" xfId="18" applyFont="1" applyFill="1" applyBorder="1" applyAlignment="1">
      <alignment vertical="center"/>
    </xf>
    <xf numFmtId="0" fontId="29" fillId="7" borderId="43" xfId="0" applyFont="1" applyFill="1" applyBorder="1" applyAlignment="1">
      <alignment vertical="center" wrapText="1"/>
    </xf>
    <xf numFmtId="166" fontId="29" fillId="0" borderId="0" xfId="13" applyNumberFormat="1" applyFont="1" applyFill="1"/>
    <xf numFmtId="43" fontId="29" fillId="0" borderId="0" xfId="1" applyFont="1" applyFill="1"/>
    <xf numFmtId="0" fontId="30" fillId="0" borderId="0" xfId="0" applyFont="1"/>
    <xf numFmtId="44" fontId="30" fillId="0" borderId="0" xfId="13" applyFont="1" applyFill="1"/>
    <xf numFmtId="0" fontId="30" fillId="0" borderId="0" xfId="0" applyFont="1" applyAlignment="1">
      <alignment horizontal="center"/>
    </xf>
    <xf numFmtId="43" fontId="30" fillId="0" borderId="0" xfId="1" applyFont="1" applyFill="1"/>
    <xf numFmtId="166" fontId="30" fillId="0" borderId="0" xfId="13" applyNumberFormat="1" applyFont="1" applyFill="1"/>
    <xf numFmtId="0" fontId="29" fillId="0" borderId="0" xfId="0" applyFont="1" applyAlignment="1">
      <alignment horizontal="left" vertical="center" wrapText="1"/>
    </xf>
    <xf numFmtId="0" fontId="29" fillId="0" borderId="0" xfId="0" applyFont="1" applyAlignment="1">
      <alignment vertical="center"/>
    </xf>
    <xf numFmtId="0" fontId="7" fillId="0" borderId="2" xfId="0" applyFont="1" applyBorder="1" applyAlignment="1">
      <alignment vertical="center"/>
    </xf>
    <xf numFmtId="0" fontId="0" fillId="0" borderId="0" xfId="0" applyProtection="1">
      <protection locked="0"/>
    </xf>
    <xf numFmtId="43" fontId="21" fillId="0" borderId="0" xfId="16" applyFont="1"/>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29" fillId="11" borderId="0" xfId="15" applyFont="1" applyFill="1" applyAlignment="1">
      <alignment horizontal="center" vertical="top"/>
    </xf>
    <xf numFmtId="43" fontId="21" fillId="0" borderId="0" xfId="16" applyFont="1" applyAlignment="1">
      <alignment horizontal="center" vertical="top"/>
    </xf>
    <xf numFmtId="43" fontId="31" fillId="0" borderId="0" xfId="16" applyFont="1" applyAlignment="1">
      <alignment horizontal="center" vertical="top"/>
    </xf>
    <xf numFmtId="0" fontId="31" fillId="0" borderId="0" xfId="15" applyFont="1" applyAlignment="1">
      <alignment horizontal="center" vertical="top"/>
    </xf>
    <xf numFmtId="0" fontId="3" fillId="2" borderId="0" xfId="0" applyFont="1" applyFill="1" applyAlignment="1">
      <alignment horizontal="center"/>
    </xf>
    <xf numFmtId="43" fontId="16" fillId="0" borderId="0" xfId="16" applyFont="1" applyAlignment="1">
      <alignment horizontal="center"/>
    </xf>
    <xf numFmtId="0" fontId="16" fillId="0" borderId="0" xfId="15" applyFont="1" applyAlignment="1">
      <alignment horizontal="center"/>
    </xf>
    <xf numFmtId="2" fontId="3" fillId="0" borderId="0" xfId="0" applyNumberFormat="1" applyFont="1" applyAlignment="1">
      <alignment horizontal="center"/>
    </xf>
    <xf numFmtId="2" fontId="3" fillId="11" borderId="30" xfId="0" applyNumberFormat="1" applyFont="1" applyFill="1" applyBorder="1" applyAlignment="1">
      <alignment horizontal="center"/>
    </xf>
    <xf numFmtId="2" fontId="0" fillId="0" borderId="0" xfId="13" applyNumberFormat="1" applyFont="1" applyFill="1" applyAlignment="1">
      <alignment horizontal="center" vertical="center" wrapText="1"/>
    </xf>
    <xf numFmtId="2" fontId="0" fillId="0" borderId="0" xfId="13" applyNumberFormat="1" applyFont="1" applyFill="1" applyAlignment="1">
      <alignment horizontal="center" vertical="center"/>
    </xf>
    <xf numFmtId="14" fontId="5" fillId="10" borderId="0" xfId="0" applyNumberFormat="1" applyFont="1" applyFill="1" applyAlignment="1">
      <alignment horizontal="center" vertical="center" wrapText="1"/>
    </xf>
    <xf numFmtId="0" fontId="5" fillId="10" borderId="0" xfId="0" applyFont="1" applyFill="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43" fontId="25" fillId="0" borderId="0" xfId="16" applyFont="1"/>
    <xf numFmtId="43" fontId="25" fillId="2" borderId="0" xfId="16" applyFont="1" applyFill="1"/>
    <xf numFmtId="14" fontId="25" fillId="0" borderId="0" xfId="0" applyNumberFormat="1" applyFont="1"/>
    <xf numFmtId="1" fontId="25" fillId="0" borderId="0" xfId="1" applyNumberFormat="1" applyFont="1" applyFill="1" applyBorder="1" applyAlignment="1"/>
    <xf numFmtId="167" fontId="25" fillId="0" borderId="0" xfId="13" applyNumberFormat="1" applyFont="1" applyFill="1" applyBorder="1" applyAlignment="1">
      <alignment vertical="center"/>
    </xf>
    <xf numFmtId="4" fontId="25" fillId="0" borderId="0" xfId="0" applyNumberFormat="1" applyFont="1"/>
    <xf numFmtId="0" fontId="29" fillId="2" borderId="51" xfId="15" applyFont="1" applyFill="1" applyBorder="1" applyAlignment="1">
      <alignment horizontal="left" vertical="center"/>
    </xf>
    <xf numFmtId="0" fontId="25" fillId="2" borderId="52" xfId="0" applyFont="1" applyFill="1" applyBorder="1" applyAlignment="1">
      <alignment horizontal="left"/>
    </xf>
    <xf numFmtId="0" fontId="25" fillId="2" borderId="31" xfId="0" applyFont="1" applyFill="1" applyBorder="1" applyAlignment="1">
      <alignment horizontal="left"/>
    </xf>
    <xf numFmtId="14" fontId="25" fillId="2" borderId="31" xfId="0" applyNumberFormat="1" applyFont="1" applyFill="1" applyBorder="1" applyAlignment="1">
      <alignment horizontal="left"/>
    </xf>
    <xf numFmtId="1" fontId="25" fillId="2" borderId="31" xfId="1" applyNumberFormat="1" applyFont="1" applyFill="1" applyBorder="1" applyAlignment="1">
      <alignment horizontal="left"/>
    </xf>
    <xf numFmtId="167" fontId="25" fillId="2" borderId="31" xfId="13" applyNumberFormat="1" applyFont="1" applyFill="1" applyBorder="1" applyAlignment="1">
      <alignment horizontal="left" vertical="center"/>
    </xf>
    <xf numFmtId="4" fontId="25" fillId="2" borderId="51" xfId="0" applyNumberFormat="1" applyFont="1" applyFill="1" applyBorder="1" applyAlignment="1">
      <alignment horizontal="left"/>
    </xf>
    <xf numFmtId="0" fontId="25" fillId="2" borderId="51" xfId="15" applyFont="1" applyFill="1" applyBorder="1" applyAlignment="1">
      <alignment horizontal="left" vertical="center"/>
    </xf>
    <xf numFmtId="0" fontId="29" fillId="11" borderId="50" xfId="15" applyFont="1" applyFill="1" applyBorder="1" applyAlignment="1">
      <alignment horizontal="center" vertical="center"/>
    </xf>
    <xf numFmtId="2" fontId="3" fillId="11" borderId="0" xfId="0" applyNumberFormat="1" applyFont="1" applyFill="1" applyAlignment="1">
      <alignment horizontal="center"/>
    </xf>
    <xf numFmtId="4" fontId="5" fillId="11" borderId="31" xfId="0" applyNumberFormat="1" applyFont="1" applyFill="1" applyBorder="1" applyAlignment="1">
      <alignment horizontal="center"/>
    </xf>
    <xf numFmtId="43" fontId="25" fillId="0" borderId="50" xfId="15" applyNumberFormat="1" applyFont="1" applyBorder="1" applyAlignment="1">
      <alignment vertical="center"/>
    </xf>
    <xf numFmtId="14" fontId="29" fillId="4" borderId="0" xfId="0" applyNumberFormat="1" applyFont="1" applyFill="1" applyAlignment="1">
      <alignment horizontal="left"/>
    </xf>
    <xf numFmtId="14" fontId="21" fillId="4" borderId="0" xfId="0" applyNumberFormat="1" applyFont="1" applyFill="1" applyAlignment="1">
      <alignment horizontal="left"/>
    </xf>
    <xf numFmtId="14" fontId="29" fillId="10" borderId="56" xfId="1" applyNumberFormat="1" applyFont="1" applyFill="1" applyBorder="1" applyAlignment="1">
      <alignment horizontal="right" vertical="center" wrapText="1"/>
    </xf>
    <xf numFmtId="14" fontId="29" fillId="10" borderId="56" xfId="13" applyNumberFormat="1" applyFont="1" applyFill="1" applyBorder="1" applyAlignment="1">
      <alignment horizontal="right" vertical="center" wrapText="1"/>
    </xf>
    <xf numFmtId="2" fontId="25" fillId="0" borderId="0" xfId="0" applyNumberFormat="1" applyFont="1" applyAlignment="1">
      <alignment horizontal="center"/>
    </xf>
    <xf numFmtId="2" fontId="25" fillId="0" borderId="0" xfId="16" applyNumberFormat="1" applyFont="1" applyAlignment="1">
      <alignment horizontal="center"/>
    </xf>
    <xf numFmtId="2" fontId="25" fillId="0" borderId="50" xfId="16" applyNumberFormat="1" applyFont="1" applyBorder="1" applyAlignment="1">
      <alignment horizontal="center"/>
    </xf>
    <xf numFmtId="9" fontId="29" fillId="0" borderId="31" xfId="14" applyFont="1" applyBorder="1"/>
    <xf numFmtId="2" fontId="25" fillId="0" borderId="30" xfId="15" applyNumberFormat="1" applyFont="1" applyBorder="1" applyAlignment="1">
      <alignment horizontal="center" vertical="center"/>
    </xf>
    <xf numFmtId="43" fontId="25" fillId="0" borderId="30" xfId="16" applyFont="1" applyBorder="1" applyAlignment="1">
      <alignment horizontal="center"/>
    </xf>
    <xf numFmtId="43" fontId="25" fillId="0" borderId="50" xfId="16" applyFont="1" applyBorder="1" applyAlignment="1">
      <alignment horizontal="center"/>
    </xf>
    <xf numFmtId="2" fontId="25" fillId="0" borderId="30" xfId="16" applyNumberFormat="1" applyFont="1" applyBorder="1" applyAlignment="1">
      <alignment horizontal="center"/>
    </xf>
    <xf numFmtId="2" fontId="25" fillId="0" borderId="50" xfId="15" applyNumberFormat="1" applyFont="1" applyBorder="1" applyAlignment="1">
      <alignment horizontal="center" vertical="center"/>
    </xf>
    <xf numFmtId="2" fontId="3" fillId="11" borderId="50" xfId="0" applyNumberFormat="1" applyFont="1" applyFill="1" applyBorder="1" applyAlignment="1">
      <alignment horizontal="center"/>
    </xf>
    <xf numFmtId="0" fontId="29" fillId="11" borderId="50" xfId="0" applyFont="1" applyFill="1" applyBorder="1" applyAlignment="1">
      <alignment horizontal="center"/>
    </xf>
    <xf numFmtId="0" fontId="29" fillId="11" borderId="0" xfId="0" applyFont="1" applyFill="1" applyAlignment="1">
      <alignment horizontal="center" vertical="center" wrapText="1"/>
    </xf>
    <xf numFmtId="0" fontId="5" fillId="11" borderId="0" xfId="0" applyFont="1" applyFill="1" applyAlignment="1">
      <alignment horizontal="center" vertical="center" wrapText="1"/>
    </xf>
    <xf numFmtId="14" fontId="5" fillId="11" borderId="0" xfId="0" applyNumberFormat="1" applyFont="1" applyFill="1" applyAlignment="1">
      <alignment horizontal="center" vertical="center" wrapText="1"/>
    </xf>
    <xf numFmtId="43" fontId="29" fillId="11" borderId="0" xfId="16" applyFont="1" applyFill="1" applyBorder="1" applyAlignment="1">
      <alignment horizontal="center" vertical="center" wrapText="1"/>
    </xf>
    <xf numFmtId="14" fontId="29" fillId="11" borderId="0" xfId="0" applyNumberFormat="1" applyFont="1" applyFill="1" applyAlignment="1">
      <alignment horizontal="center" vertical="center" wrapText="1"/>
    </xf>
    <xf numFmtId="0" fontId="29" fillId="10" borderId="53" xfId="0" applyFont="1" applyFill="1" applyBorder="1" applyAlignment="1">
      <alignment vertical="center" wrapText="1"/>
    </xf>
    <xf numFmtId="0" fontId="29" fillId="10" borderId="54" xfId="0" applyFont="1" applyFill="1" applyBorder="1" applyAlignment="1">
      <alignment vertical="center" wrapText="1"/>
    </xf>
    <xf numFmtId="0" fontId="29" fillId="10" borderId="55" xfId="0" applyFont="1" applyFill="1" applyBorder="1" applyAlignment="1">
      <alignment vertical="center" wrapText="1"/>
    </xf>
    <xf numFmtId="0" fontId="29" fillId="10" borderId="56" xfId="0" applyFont="1" applyFill="1" applyBorder="1" applyAlignment="1">
      <alignment vertical="center" wrapText="1"/>
    </xf>
    <xf numFmtId="166" fontId="29" fillId="10" borderId="54" xfId="13" applyNumberFormat="1" applyFont="1" applyFill="1" applyBorder="1" applyAlignment="1">
      <alignment horizontal="center" vertical="center" wrapText="1"/>
    </xf>
    <xf numFmtId="14" fontId="29" fillId="10" borderId="56" xfId="1" applyNumberFormat="1" applyFont="1" applyFill="1" applyBorder="1" applyAlignment="1">
      <alignment horizontal="center" vertical="center" wrapText="1"/>
    </xf>
    <xf numFmtId="14" fontId="29" fillId="10" borderId="56" xfId="13" applyNumberFormat="1" applyFont="1" applyFill="1" applyBorder="1" applyAlignment="1">
      <alignment horizontal="center" vertical="center" wrapText="1"/>
    </xf>
    <xf numFmtId="0" fontId="15" fillId="4" borderId="0" xfId="0" applyFont="1" applyFill="1" applyAlignment="1">
      <alignment vertical="center" wrapText="1"/>
    </xf>
    <xf numFmtId="14" fontId="15" fillId="4" borderId="0" xfId="0" applyNumberFormat="1" applyFont="1" applyFill="1" applyAlignment="1">
      <alignment horizontal="left" vertical="center" wrapText="1"/>
    </xf>
    <xf numFmtId="0" fontId="15" fillId="4" borderId="0" xfId="0" applyFont="1" applyFill="1" applyAlignment="1">
      <alignment horizontal="center" vertical="center" wrapText="1"/>
    </xf>
    <xf numFmtId="0" fontId="25" fillId="2" borderId="52" xfId="0" applyFont="1" applyFill="1" applyBorder="1" applyAlignment="1">
      <alignment horizontal="left" vertical="center"/>
    </xf>
    <xf numFmtId="0" fontId="25" fillId="2" borderId="31" xfId="0" applyFont="1" applyFill="1" applyBorder="1" applyAlignment="1">
      <alignment horizontal="left" vertical="center"/>
    </xf>
    <xf numFmtId="14" fontId="25" fillId="2" borderId="31" xfId="0" applyNumberFormat="1" applyFont="1" applyFill="1" applyBorder="1" applyAlignment="1">
      <alignment horizontal="left" vertical="center"/>
    </xf>
    <xf numFmtId="1" fontId="25" fillId="2" borderId="31" xfId="1" applyNumberFormat="1" applyFont="1" applyFill="1" applyBorder="1" applyAlignment="1">
      <alignment horizontal="left" vertical="center"/>
    </xf>
    <xf numFmtId="0" fontId="7" fillId="0" borderId="2" xfId="0" applyFont="1" applyBorder="1" applyAlignment="1">
      <alignment horizontal="left" vertical="center"/>
    </xf>
    <xf numFmtId="0" fontId="29" fillId="7" borderId="29" xfId="15" applyFont="1" applyFill="1" applyBorder="1" applyAlignment="1">
      <alignment horizontal="left" vertical="center"/>
    </xf>
    <xf numFmtId="0" fontId="0" fillId="0" borderId="0" xfId="0" applyAlignment="1">
      <alignment vertical="center" wrapText="1"/>
    </xf>
    <xf numFmtId="0" fontId="29" fillId="10" borderId="54" xfId="0" applyFont="1" applyFill="1" applyBorder="1" applyAlignment="1">
      <alignment horizontal="center" vertical="center"/>
    </xf>
    <xf numFmtId="0" fontId="29" fillId="10" borderId="56" xfId="0" applyFont="1" applyFill="1" applyBorder="1" applyAlignment="1">
      <alignment horizontal="center" vertical="center"/>
    </xf>
    <xf numFmtId="43" fontId="29" fillId="10" borderId="54" xfId="1" applyFont="1" applyFill="1" applyBorder="1" applyAlignment="1">
      <alignment horizontal="center" vertical="center" wrapText="1"/>
    </xf>
    <xf numFmtId="0" fontId="16" fillId="14" borderId="0" xfId="0" applyFont="1" applyFill="1"/>
    <xf numFmtId="0" fontId="16" fillId="14" borderId="0" xfId="0" applyFont="1" applyFill="1" applyAlignment="1">
      <alignment horizontal="center"/>
    </xf>
    <xf numFmtId="0" fontId="5" fillId="0" borderId="0" xfId="0" applyFont="1" applyAlignment="1">
      <alignment vertical="center"/>
    </xf>
    <xf numFmtId="0" fontId="5" fillId="0" borderId="0" xfId="0" applyFont="1" applyAlignment="1">
      <alignment vertical="center" wrapText="1"/>
    </xf>
    <xf numFmtId="0" fontId="16" fillId="0" borderId="4" xfId="0" applyFont="1" applyBorder="1" applyAlignment="1">
      <alignment wrapText="1"/>
    </xf>
    <xf numFmtId="0" fontId="37" fillId="2" borderId="21" xfId="0" applyFont="1" applyFill="1" applyBorder="1" applyProtection="1">
      <protection locked="0"/>
    </xf>
    <xf numFmtId="0" fontId="37" fillId="0" borderId="22" xfId="0" applyFont="1" applyBorder="1" applyProtection="1">
      <protection locked="0"/>
    </xf>
    <xf numFmtId="0" fontId="37" fillId="2" borderId="22" xfId="0" applyFont="1" applyFill="1" applyBorder="1" applyProtection="1">
      <protection locked="0"/>
    </xf>
    <xf numFmtId="0" fontId="37" fillId="2" borderId="12" xfId="6" applyFont="1" applyFill="1" applyBorder="1" applyProtection="1">
      <protection locked="0"/>
    </xf>
    <xf numFmtId="0" fontId="37" fillId="2" borderId="4" xfId="6" applyFont="1" applyFill="1" applyBorder="1" applyProtection="1">
      <protection locked="0"/>
    </xf>
    <xf numFmtId="0" fontId="37" fillId="0" borderId="4" xfId="6" applyFont="1" applyBorder="1" applyProtection="1">
      <protection locked="0"/>
    </xf>
    <xf numFmtId="0" fontId="38" fillId="2" borderId="4" xfId="6" applyFont="1" applyFill="1" applyBorder="1" applyProtection="1">
      <protection locked="0"/>
    </xf>
    <xf numFmtId="3" fontId="37" fillId="2" borderId="12" xfId="6" applyNumberFormat="1" applyFont="1" applyFill="1" applyBorder="1" applyAlignment="1" applyProtection="1">
      <alignment horizontal="center" vertical="center"/>
      <protection locked="0"/>
    </xf>
    <xf numFmtId="3" fontId="37" fillId="0" borderId="4" xfId="6" applyNumberFormat="1" applyFont="1" applyBorder="1" applyAlignment="1" applyProtection="1">
      <alignment horizontal="center" vertical="center"/>
      <protection locked="0"/>
    </xf>
    <xf numFmtId="3" fontId="38" fillId="2" borderId="4" xfId="6" applyNumberFormat="1" applyFont="1" applyFill="1" applyBorder="1" applyAlignment="1" applyProtection="1">
      <alignment horizontal="center" vertical="center"/>
      <protection locked="0"/>
    </xf>
    <xf numFmtId="3" fontId="37" fillId="2" borderId="4" xfId="6" applyNumberFormat="1" applyFont="1" applyFill="1" applyBorder="1" applyAlignment="1" applyProtection="1">
      <alignment horizontal="center" vertical="center"/>
      <protection locked="0"/>
    </xf>
    <xf numFmtId="3" fontId="37" fillId="0" borderId="4" xfId="6" applyNumberFormat="1" applyFont="1" applyBorder="1" applyAlignment="1" applyProtection="1">
      <alignment horizontal="center"/>
      <protection locked="0"/>
    </xf>
    <xf numFmtId="10" fontId="0" fillId="0" borderId="10" xfId="0" applyNumberFormat="1" applyBorder="1" applyAlignment="1">
      <alignment horizontal="right" vertical="center" wrapText="1"/>
    </xf>
    <xf numFmtId="3" fontId="3" fillId="8" borderId="4" xfId="0" applyNumberFormat="1" applyFont="1" applyFill="1" applyBorder="1" applyAlignment="1">
      <alignment horizontal="left" vertical="center"/>
    </xf>
    <xf numFmtId="44" fontId="5" fillId="10" borderId="17" xfId="0" applyNumberFormat="1" applyFont="1" applyFill="1" applyBorder="1" applyAlignment="1">
      <alignment horizontal="right" vertical="center"/>
    </xf>
    <xf numFmtId="44" fontId="3" fillId="0" borderId="4" xfId="14" applyNumberFormat="1" applyFont="1" applyBorder="1" applyAlignment="1">
      <alignment horizontal="right" vertical="center"/>
    </xf>
    <xf numFmtId="44" fontId="5" fillId="10" borderId="17" xfId="14" applyNumberFormat="1" applyFont="1" applyFill="1" applyBorder="1" applyAlignment="1">
      <alignment horizontal="right" vertical="center"/>
    </xf>
    <xf numFmtId="44" fontId="17" fillId="0" borderId="0" xfId="0" applyNumberFormat="1" applyFont="1"/>
    <xf numFmtId="0" fontId="16" fillId="2" borderId="15" xfId="0" applyFont="1" applyFill="1" applyBorder="1" applyAlignment="1">
      <alignment vertical="center" wrapText="1"/>
    </xf>
    <xf numFmtId="17" fontId="7" fillId="0" borderId="10" xfId="0" applyNumberFormat="1" applyFont="1" applyBorder="1" applyAlignment="1">
      <alignment horizontal="center" vertical="center" wrapText="1"/>
    </xf>
    <xf numFmtId="17" fontId="7" fillId="0" borderId="4" xfId="0" applyNumberFormat="1" applyFont="1" applyBorder="1" applyAlignment="1">
      <alignment horizontal="center" vertical="center" wrapText="1"/>
    </xf>
    <xf numFmtId="4" fontId="29" fillId="0" borderId="31" xfId="15" applyNumberFormat="1" applyFont="1" applyBorder="1" applyAlignment="1">
      <alignment horizontal="center" vertical="center"/>
    </xf>
    <xf numFmtId="4" fontId="5" fillId="0" borderId="31" xfId="0" applyNumberFormat="1" applyFont="1" applyBorder="1" applyAlignment="1">
      <alignment horizontal="center"/>
    </xf>
    <xf numFmtId="4" fontId="29" fillId="0" borderId="31" xfId="16" applyNumberFormat="1" applyFont="1" applyBorder="1" applyAlignment="1">
      <alignment horizontal="center"/>
    </xf>
    <xf numFmtId="167" fontId="0" fillId="0" borderId="31" xfId="0" applyNumberFormat="1" applyBorder="1" applyAlignment="1">
      <alignment horizontal="center" vertical="center"/>
    </xf>
    <xf numFmtId="165" fontId="0" fillId="2" borderId="4" xfId="1" applyNumberFormat="1" applyFont="1" applyFill="1" applyBorder="1" applyAlignment="1">
      <alignment vertical="center"/>
    </xf>
    <xf numFmtId="0" fontId="41" fillId="0" borderId="0" xfId="0" applyFont="1"/>
    <xf numFmtId="0" fontId="7" fillId="0" borderId="4" xfId="0" applyFont="1" applyBorder="1" applyAlignment="1">
      <alignment horizontal="center" vertical="center" wrapText="1"/>
    </xf>
    <xf numFmtId="0" fontId="41" fillId="2" borderId="0" xfId="0" applyFont="1" applyFill="1"/>
    <xf numFmtId="44" fontId="0" fillId="2" borderId="0" xfId="0" applyNumberFormat="1" applyFill="1"/>
    <xf numFmtId="0" fontId="37" fillId="2" borderId="35" xfId="0" applyFont="1" applyFill="1" applyBorder="1" applyProtection="1">
      <protection locked="0"/>
    </xf>
    <xf numFmtId="0" fontId="37" fillId="2" borderId="36" xfId="6" applyFont="1" applyFill="1" applyBorder="1" applyProtection="1">
      <protection locked="0"/>
    </xf>
    <xf numFmtId="3" fontId="37" fillId="2" borderId="36" xfId="6" applyNumberFormat="1" applyFont="1" applyFill="1" applyBorder="1" applyAlignment="1" applyProtection="1">
      <alignment horizontal="center" vertical="center"/>
      <protection locked="0"/>
    </xf>
    <xf numFmtId="0" fontId="5" fillId="10" borderId="60" xfId="0" applyFont="1" applyFill="1" applyBorder="1" applyAlignment="1">
      <alignment horizontal="left" vertical="center"/>
    </xf>
    <xf numFmtId="44" fontId="3" fillId="0" borderId="61" xfId="13" applyFont="1" applyBorder="1" applyAlignment="1">
      <alignment horizontal="right" vertical="center"/>
    </xf>
    <xf numFmtId="44" fontId="5" fillId="10" borderId="62" xfId="13" applyFont="1" applyFill="1" applyBorder="1" applyAlignment="1">
      <alignment horizontal="right" vertical="center"/>
    </xf>
    <xf numFmtId="44" fontId="5" fillId="10" borderId="63" xfId="13" applyFont="1" applyFill="1" applyBorder="1" applyAlignment="1">
      <alignment horizontal="right" vertical="center"/>
    </xf>
    <xf numFmtId="0" fontId="5" fillId="10" borderId="64" xfId="0" applyFont="1" applyFill="1" applyBorder="1" applyAlignment="1">
      <alignment horizontal="left" vertical="center"/>
    </xf>
    <xf numFmtId="44" fontId="5" fillId="10" borderId="66" xfId="13" applyFont="1" applyFill="1" applyBorder="1" applyAlignment="1">
      <alignment horizontal="right" vertical="center"/>
    </xf>
    <xf numFmtId="0" fontId="5" fillId="10" borderId="67" xfId="0" applyFont="1" applyFill="1" applyBorder="1" applyAlignment="1">
      <alignment horizontal="left" vertical="center" wrapText="1"/>
    </xf>
    <xf numFmtId="44" fontId="5" fillId="10" borderId="43" xfId="13" applyFont="1" applyFill="1" applyBorder="1" applyAlignment="1">
      <alignment horizontal="right" vertical="center"/>
    </xf>
    <xf numFmtId="9" fontId="0" fillId="0" borderId="61" xfId="14" applyFont="1" applyFill="1" applyBorder="1" applyAlignment="1">
      <alignment vertical="center"/>
    </xf>
    <xf numFmtId="0" fontId="0" fillId="0" borderId="5" xfId="0" applyBorder="1"/>
    <xf numFmtId="165" fontId="0" fillId="0" borderId="68" xfId="1" applyNumberFormat="1" applyFont="1" applyFill="1" applyBorder="1" applyAlignment="1">
      <alignment vertical="center"/>
    </xf>
    <xf numFmtId="165" fontId="0" fillId="0" borderId="0" xfId="1" applyNumberFormat="1" applyFont="1" applyFill="1" applyBorder="1" applyAlignment="1">
      <alignment vertical="center"/>
    </xf>
    <xf numFmtId="43" fontId="30" fillId="0" borderId="4" xfId="1" applyFont="1" applyFill="1" applyBorder="1"/>
    <xf numFmtId="44" fontId="30" fillId="0" borderId="4" xfId="13" applyFont="1" applyFill="1" applyBorder="1"/>
    <xf numFmtId="14" fontId="29" fillId="10" borderId="0" xfId="1" applyNumberFormat="1" applyFont="1" applyFill="1" applyBorder="1" applyAlignment="1">
      <alignment horizontal="center" vertical="center" wrapText="1"/>
    </xf>
    <xf numFmtId="14" fontId="29" fillId="10" borderId="0" xfId="13" applyNumberFormat="1" applyFont="1" applyFill="1" applyBorder="1" applyAlignment="1">
      <alignment horizontal="center" vertical="center" wrapText="1"/>
    </xf>
    <xf numFmtId="4" fontId="0" fillId="0" borderId="46" xfId="1" applyNumberFormat="1" applyFont="1" applyFill="1" applyBorder="1" applyAlignment="1">
      <alignment vertical="center"/>
    </xf>
    <xf numFmtId="165" fontId="0" fillId="0" borderId="71" xfId="1" applyNumberFormat="1" applyFont="1" applyFill="1" applyBorder="1" applyAlignment="1">
      <alignment vertical="center"/>
    </xf>
    <xf numFmtId="4" fontId="0" fillId="0" borderId="10" xfId="1" quotePrefix="1" applyNumberFormat="1" applyFont="1" applyFill="1" applyBorder="1" applyAlignment="1">
      <alignment vertical="center"/>
    </xf>
    <xf numFmtId="44" fontId="19" fillId="0" borderId="65" xfId="13" applyFont="1" applyBorder="1" applyAlignment="1">
      <alignment horizontal="right" vertical="center"/>
    </xf>
    <xf numFmtId="44" fontId="19" fillId="0" borderId="31" xfId="13" applyFont="1" applyBorder="1" applyAlignment="1">
      <alignment horizontal="right" vertical="center"/>
    </xf>
    <xf numFmtId="2" fontId="0" fillId="0" borderId="0" xfId="1" quotePrefix="1" applyNumberFormat="1" applyFont="1" applyAlignment="1">
      <alignment horizontal="center" vertical="center"/>
    </xf>
    <xf numFmtId="4" fontId="0" fillId="2" borderId="10" xfId="1" applyNumberFormat="1" applyFont="1" applyFill="1" applyBorder="1" applyAlignment="1">
      <alignment vertical="center"/>
    </xf>
    <xf numFmtId="0" fontId="16" fillId="0" borderId="10" xfId="0" applyFont="1" applyBorder="1" applyAlignment="1">
      <alignment wrapText="1"/>
    </xf>
    <xf numFmtId="14" fontId="25" fillId="0" borderId="65" xfId="13" applyNumberFormat="1" applyFont="1" applyBorder="1" applyAlignment="1">
      <alignment horizontal="right" vertical="center"/>
    </xf>
    <xf numFmtId="44" fontId="25" fillId="0" borderId="65" xfId="13" applyFont="1" applyBorder="1" applyAlignment="1">
      <alignment horizontal="right" vertical="center"/>
    </xf>
    <xf numFmtId="43" fontId="25" fillId="0" borderId="0" xfId="1" applyFont="1" applyFill="1" applyAlignment="1">
      <alignment vertical="center"/>
    </xf>
    <xf numFmtId="43" fontId="25" fillId="0" borderId="4" xfId="1" applyFont="1" applyFill="1" applyBorder="1"/>
    <xf numFmtId="0" fontId="22" fillId="0" borderId="4" xfId="0" applyFont="1" applyBorder="1"/>
    <xf numFmtId="4" fontId="3" fillId="7" borderId="9" xfId="1" applyNumberFormat="1" applyFont="1" applyFill="1" applyBorder="1" applyAlignment="1">
      <alignment vertical="center"/>
    </xf>
    <xf numFmtId="4" fontId="3" fillId="8" borderId="9" xfId="1" applyNumberFormat="1" applyFont="1" applyFill="1" applyBorder="1" applyAlignment="1">
      <alignment vertical="center"/>
    </xf>
    <xf numFmtId="14" fontId="25" fillId="5" borderId="65" xfId="13" applyNumberFormat="1" applyFont="1" applyFill="1" applyBorder="1" applyAlignment="1">
      <alignment horizontal="right" vertical="center"/>
    </xf>
    <xf numFmtId="4" fontId="0" fillId="15" borderId="4" xfId="1" applyNumberFormat="1" applyFont="1" applyFill="1" applyBorder="1" applyAlignment="1">
      <alignment vertical="center"/>
    </xf>
    <xf numFmtId="43" fontId="25" fillId="15" borderId="4" xfId="1" applyFont="1" applyFill="1" applyBorder="1" applyAlignment="1">
      <alignment vertical="center"/>
    </xf>
    <xf numFmtId="4" fontId="0" fillId="2" borderId="4" xfId="1" applyNumberFormat="1" applyFont="1" applyFill="1" applyBorder="1" applyAlignment="1">
      <alignment vertical="center"/>
    </xf>
    <xf numFmtId="43" fontId="25" fillId="2" borderId="4" xfId="1" applyFont="1" applyFill="1" applyBorder="1" applyAlignment="1">
      <alignment vertical="center"/>
    </xf>
    <xf numFmtId="4" fontId="0" fillId="0" borderId="71" xfId="1" applyNumberFormat="1" applyFont="1" applyFill="1" applyBorder="1" applyAlignment="1">
      <alignment vertical="center"/>
    </xf>
    <xf numFmtId="4" fontId="0" fillId="0" borderId="68" xfId="1" applyNumberFormat="1" applyFont="1" applyFill="1" applyBorder="1" applyAlignment="1">
      <alignment vertical="center"/>
    </xf>
    <xf numFmtId="0" fontId="37" fillId="0" borderId="35" xfId="0" applyFont="1" applyBorder="1" applyProtection="1">
      <protection locked="0"/>
    </xf>
    <xf numFmtId="0" fontId="37" fillId="0" borderId="36" xfId="6" applyFont="1" applyBorder="1" applyProtection="1">
      <protection locked="0"/>
    </xf>
    <xf numFmtId="3" fontId="37" fillId="0" borderId="36" xfId="6" applyNumberFormat="1" applyFont="1" applyBorder="1" applyAlignment="1" applyProtection="1">
      <alignment horizontal="center" vertical="center"/>
      <protection locked="0"/>
    </xf>
    <xf numFmtId="10" fontId="3" fillId="0" borderId="36" xfId="14" applyNumberFormat="1" applyFont="1" applyFill="1" applyBorder="1" applyAlignment="1">
      <alignment horizontal="right" vertical="center"/>
    </xf>
    <xf numFmtId="44" fontId="3" fillId="0" borderId="4" xfId="14" applyNumberFormat="1" applyFont="1" applyFill="1" applyBorder="1" applyAlignment="1">
      <alignment horizontal="right" vertical="center"/>
    </xf>
    <xf numFmtId="10" fontId="0" fillId="0" borderId="4" xfId="0" applyNumberFormat="1" applyBorder="1" applyAlignment="1">
      <alignment horizontal="right" vertical="center" wrapText="1"/>
    </xf>
    <xf numFmtId="4" fontId="0" fillId="0" borderId="4" xfId="0" applyNumberFormat="1" applyBorder="1" applyAlignment="1">
      <alignment horizontal="right" vertical="center"/>
    </xf>
    <xf numFmtId="44" fontId="3" fillId="0" borderId="61" xfId="13" applyFont="1" applyFill="1" applyBorder="1" applyAlignment="1">
      <alignment horizontal="right" vertical="center"/>
    </xf>
    <xf numFmtId="44" fontId="19" fillId="0" borderId="65" xfId="13" applyFont="1" applyFill="1" applyBorder="1" applyAlignment="1">
      <alignment horizontal="right" vertical="center"/>
    </xf>
    <xf numFmtId="44" fontId="19" fillId="0" borderId="31" xfId="13" applyFont="1" applyFill="1" applyBorder="1" applyAlignment="1">
      <alignment horizontal="right" vertical="center"/>
    </xf>
    <xf numFmtId="14" fontId="25" fillId="0" borderId="66" xfId="13" applyNumberFormat="1" applyFont="1" applyFill="1" applyBorder="1" applyAlignment="1">
      <alignment horizontal="right" vertical="center"/>
    </xf>
    <xf numFmtId="10" fontId="0" fillId="0" borderId="36" xfId="0" applyNumberFormat="1" applyBorder="1" applyAlignment="1">
      <alignment horizontal="right" vertical="center" wrapText="1"/>
    </xf>
    <xf numFmtId="44" fontId="3" fillId="0" borderId="36" xfId="14" applyNumberFormat="1" applyFont="1" applyFill="1" applyBorder="1" applyAlignment="1">
      <alignment horizontal="right" vertical="center"/>
    </xf>
    <xf numFmtId="44" fontId="19" fillId="0" borderId="72" xfId="13" applyFont="1" applyFill="1" applyBorder="1" applyAlignment="1">
      <alignment horizontal="right" vertical="center"/>
    </xf>
    <xf numFmtId="44" fontId="19" fillId="0" borderId="30" xfId="13" applyFont="1" applyFill="1" applyBorder="1" applyAlignment="1">
      <alignment horizontal="right" vertical="center"/>
    </xf>
    <xf numFmtId="14" fontId="25" fillId="0" borderId="40" xfId="13" applyNumberFormat="1" applyFont="1" applyFill="1" applyBorder="1" applyAlignment="1">
      <alignment horizontal="right" vertical="center"/>
    </xf>
    <xf numFmtId="14" fontId="25" fillId="0" borderId="65" xfId="13" applyNumberFormat="1" applyFont="1" applyFill="1" applyBorder="1" applyAlignment="1">
      <alignment horizontal="right" vertical="center"/>
    </xf>
    <xf numFmtId="0" fontId="25" fillId="0" borderId="27" xfId="0" applyFont="1" applyBorder="1" applyAlignment="1">
      <alignment vertical="center" wrapText="1"/>
    </xf>
    <xf numFmtId="0" fontId="35" fillId="13" borderId="0" xfId="0" applyFont="1" applyFill="1" applyAlignment="1">
      <alignment horizontal="center"/>
    </xf>
    <xf numFmtId="0" fontId="26" fillId="4" borderId="0" xfId="12" applyFont="1" applyFill="1" applyAlignment="1">
      <alignment horizontal="center" vertical="center"/>
    </xf>
    <xf numFmtId="0" fontId="26" fillId="12" borderId="0" xfId="12" applyFont="1" applyFill="1" applyAlignment="1">
      <alignment horizontal="center" vertical="center"/>
    </xf>
    <xf numFmtId="0" fontId="28" fillId="2" borderId="0" xfId="0" applyFont="1" applyFill="1" applyAlignment="1">
      <alignment horizontal="center" vertical="center" wrapText="1"/>
    </xf>
    <xf numFmtId="0" fontId="27" fillId="3" borderId="0" xfId="12" applyFont="1" applyFill="1" applyAlignment="1">
      <alignment horizontal="center" vertical="center"/>
    </xf>
    <xf numFmtId="14" fontId="27" fillId="3" borderId="0" xfId="12" applyNumberFormat="1" applyFont="1" applyFill="1" applyAlignment="1">
      <alignment horizontal="center" vertical="center"/>
    </xf>
    <xf numFmtId="0" fontId="7" fillId="0" borderId="2" xfId="0" applyFont="1" applyBorder="1" applyAlignment="1">
      <alignment horizontal="left" vertical="center"/>
    </xf>
    <xf numFmtId="0" fontId="20" fillId="4" borderId="0" xfId="0" applyFont="1" applyFill="1" applyAlignment="1">
      <alignment horizontal="center" vertical="center" wrapText="1"/>
    </xf>
    <xf numFmtId="0" fontId="34" fillId="13" borderId="0" xfId="0" applyFont="1" applyFill="1" applyAlignment="1">
      <alignment horizontal="center"/>
    </xf>
    <xf numFmtId="0" fontId="32" fillId="4" borderId="0" xfId="0" applyFont="1" applyFill="1" applyAlignment="1">
      <alignment horizontal="center" vertical="center" wrapText="1"/>
    </xf>
    <xf numFmtId="0" fontId="29" fillId="4" borderId="0" xfId="0" applyFont="1" applyFill="1" applyAlignment="1">
      <alignment horizontal="center" vertical="center" wrapText="1"/>
    </xf>
    <xf numFmtId="0" fontId="0" fillId="0" borderId="0" xfId="0" applyAlignment="1">
      <alignment horizontal="center"/>
    </xf>
    <xf numFmtId="0" fontId="33" fillId="0" borderId="0" xfId="0" applyFont="1" applyAlignment="1">
      <alignment horizontal="center" vertical="center" wrapText="1"/>
    </xf>
    <xf numFmtId="0" fontId="29" fillId="7" borderId="29" xfId="15" applyFont="1" applyFill="1" applyBorder="1" applyAlignment="1">
      <alignment horizontal="left" vertical="center"/>
    </xf>
    <xf numFmtId="0" fontId="10" fillId="13" borderId="0" xfId="0" applyFont="1" applyFill="1" applyAlignment="1">
      <alignment vertical="top"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28" xfId="0" applyBorder="1" applyAlignment="1">
      <alignment horizontal="left" vertical="center" wrapText="1"/>
    </xf>
    <xf numFmtId="43" fontId="29" fillId="11" borderId="0" xfId="16" applyFont="1" applyFill="1" applyAlignment="1">
      <alignment horizontal="center" vertical="center" wrapText="1"/>
    </xf>
    <xf numFmtId="0" fontId="36" fillId="13" borderId="0" xfId="15" applyFont="1" applyFill="1" applyAlignment="1">
      <alignment horizontal="center"/>
    </xf>
    <xf numFmtId="0" fontId="29" fillId="8" borderId="6" xfId="0" applyFont="1" applyFill="1" applyBorder="1" applyAlignment="1">
      <alignment horizontal="right" vertical="center" wrapText="1"/>
    </xf>
    <xf numFmtId="0" fontId="29" fillId="8" borderId="7" xfId="0" applyFont="1" applyFill="1" applyBorder="1" applyAlignment="1">
      <alignment horizontal="right" vertical="center" wrapText="1"/>
    </xf>
    <xf numFmtId="0" fontId="29" fillId="8" borderId="19" xfId="0" applyFont="1" applyFill="1" applyBorder="1" applyAlignment="1">
      <alignment horizontal="right" vertical="center" wrapText="1"/>
    </xf>
    <xf numFmtId="0" fontId="29" fillId="7" borderId="38" xfId="0" applyFont="1" applyFill="1" applyBorder="1" applyAlignment="1">
      <alignment horizontal="right" vertical="center" wrapText="1"/>
    </xf>
    <xf numFmtId="0" fontId="29" fillId="7" borderId="39" xfId="0" applyFont="1" applyFill="1" applyBorder="1" applyAlignment="1">
      <alignment horizontal="right" vertical="center" wrapText="1"/>
    </xf>
    <xf numFmtId="0" fontId="29" fillId="7" borderId="40" xfId="0" applyFont="1" applyFill="1" applyBorder="1" applyAlignment="1">
      <alignment horizontal="right" vertical="center" wrapText="1"/>
    </xf>
    <xf numFmtId="0" fontId="29" fillId="7" borderId="6" xfId="0" applyFont="1" applyFill="1" applyBorder="1" applyAlignment="1">
      <alignment horizontal="right" vertical="center" wrapText="1"/>
    </xf>
    <xf numFmtId="0" fontId="29" fillId="7" borderId="7" xfId="0" applyFont="1" applyFill="1" applyBorder="1" applyAlignment="1">
      <alignment horizontal="right" vertical="center" wrapText="1"/>
    </xf>
    <xf numFmtId="0" fontId="29" fillId="7" borderId="19" xfId="0" applyFont="1" applyFill="1" applyBorder="1" applyAlignment="1">
      <alignment horizontal="right" vertical="center" wrapText="1"/>
    </xf>
    <xf numFmtId="0" fontId="29" fillId="8" borderId="47" xfId="0" applyFont="1" applyFill="1" applyBorder="1" applyAlignment="1">
      <alignment horizontal="center" vertical="center" wrapText="1"/>
    </xf>
    <xf numFmtId="0" fontId="29" fillId="8" borderId="44" xfId="0" applyFont="1" applyFill="1" applyBorder="1" applyAlignment="1">
      <alignment horizontal="center" vertical="center" wrapText="1"/>
    </xf>
    <xf numFmtId="0" fontId="29" fillId="8" borderId="48" xfId="0" applyFont="1" applyFill="1" applyBorder="1" applyAlignment="1">
      <alignment horizontal="center" vertical="center" wrapText="1"/>
    </xf>
    <xf numFmtId="0" fontId="29" fillId="7" borderId="47" xfId="0" applyFont="1" applyFill="1" applyBorder="1" applyAlignment="1">
      <alignment horizontal="center" vertical="center" wrapText="1"/>
    </xf>
    <xf numFmtId="0" fontId="29" fillId="7" borderId="44" xfId="0" applyFont="1" applyFill="1" applyBorder="1" applyAlignment="1">
      <alignment horizontal="center" vertical="center" wrapText="1"/>
    </xf>
    <xf numFmtId="0" fontId="29" fillId="7" borderId="48" xfId="0" applyFont="1" applyFill="1" applyBorder="1" applyAlignment="1">
      <alignment horizontal="center" vertical="center" wrapText="1"/>
    </xf>
    <xf numFmtId="0" fontId="29" fillId="10" borderId="54" xfId="0" applyFont="1" applyFill="1" applyBorder="1" applyAlignment="1">
      <alignment horizontal="center" vertical="center"/>
    </xf>
    <xf numFmtId="0" fontId="29" fillId="10" borderId="0" xfId="0" applyFont="1" applyFill="1" applyAlignment="1">
      <alignment horizontal="center" vertical="center"/>
    </xf>
    <xf numFmtId="0" fontId="29" fillId="10" borderId="57" xfId="0" applyFont="1" applyFill="1" applyBorder="1" applyAlignment="1">
      <alignment horizontal="center" vertical="center" wrapText="1"/>
    </xf>
    <xf numFmtId="0" fontId="29" fillId="10" borderId="70" xfId="0" applyFont="1" applyFill="1" applyBorder="1" applyAlignment="1">
      <alignment horizontal="center" vertical="center" wrapText="1"/>
    </xf>
    <xf numFmtId="43" fontId="29" fillId="9" borderId="6" xfId="1" applyFont="1" applyFill="1" applyBorder="1" applyAlignment="1">
      <alignment horizontal="center" vertical="center" wrapText="1"/>
    </xf>
    <xf numFmtId="43" fontId="29" fillId="9" borderId="7" xfId="1" applyFont="1" applyFill="1" applyBorder="1" applyAlignment="1">
      <alignment horizontal="center" vertical="center" wrapText="1"/>
    </xf>
    <xf numFmtId="43" fontId="29" fillId="9" borderId="59" xfId="1" applyFont="1" applyFill="1" applyBorder="1" applyAlignment="1">
      <alignment horizontal="center" vertical="center" wrapText="1"/>
    </xf>
    <xf numFmtId="0" fontId="29" fillId="7" borderId="45" xfId="0" applyFont="1" applyFill="1" applyBorder="1" applyAlignment="1">
      <alignment horizontal="center" vertical="center" wrapText="1"/>
    </xf>
    <xf numFmtId="0" fontId="29" fillId="7" borderId="38" xfId="0" applyFont="1" applyFill="1" applyBorder="1" applyAlignment="1">
      <alignment horizontal="center" vertical="center" wrapText="1"/>
    </xf>
    <xf numFmtId="0" fontId="29" fillId="7" borderId="6" xfId="0" applyFont="1" applyFill="1" applyBorder="1" applyAlignment="1">
      <alignment horizontal="right" vertical="center"/>
    </xf>
    <xf numFmtId="0" fontId="29" fillId="7" borderId="7" xfId="0" applyFont="1" applyFill="1" applyBorder="1" applyAlignment="1">
      <alignment horizontal="right" vertical="center"/>
    </xf>
    <xf numFmtId="0" fontId="29" fillId="7" borderId="19" xfId="0" applyFont="1" applyFill="1" applyBorder="1" applyAlignment="1">
      <alignment horizontal="right" vertical="center"/>
    </xf>
    <xf numFmtId="0" fontId="29" fillId="8" borderId="32" xfId="0" applyFont="1" applyFill="1" applyBorder="1" applyAlignment="1">
      <alignment horizontal="center" vertical="center" wrapText="1"/>
    </xf>
    <xf numFmtId="0" fontId="29" fillId="8" borderId="45"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6" xfId="0" applyFont="1" applyFill="1" applyBorder="1" applyAlignment="1">
      <alignment horizontal="right" vertical="center"/>
    </xf>
    <xf numFmtId="0" fontId="29" fillId="8" borderId="7" xfId="0" applyFont="1" applyFill="1" applyBorder="1" applyAlignment="1">
      <alignment horizontal="right" vertical="center"/>
    </xf>
    <xf numFmtId="0" fontId="29" fillId="8" borderId="19" xfId="0" applyFont="1" applyFill="1" applyBorder="1" applyAlignment="1">
      <alignment horizontal="right" vertical="center"/>
    </xf>
    <xf numFmtId="0" fontId="29" fillId="10" borderId="45" xfId="0" applyFont="1" applyFill="1" applyBorder="1" applyAlignment="1">
      <alignment horizontal="center" vertical="center"/>
    </xf>
    <xf numFmtId="44" fontId="29" fillId="8" borderId="6" xfId="13" applyFont="1" applyFill="1" applyBorder="1" applyAlignment="1">
      <alignment horizontal="right" vertical="center"/>
    </xf>
    <xf numFmtId="44" fontId="29" fillId="8" borderId="7" xfId="13" applyFont="1" applyFill="1" applyBorder="1" applyAlignment="1">
      <alignment horizontal="right" vertical="center"/>
    </xf>
    <xf numFmtId="44" fontId="29" fillId="8" borderId="19" xfId="13" applyFont="1" applyFill="1" applyBorder="1" applyAlignment="1">
      <alignment horizontal="right" vertical="center"/>
    </xf>
    <xf numFmtId="43" fontId="22" fillId="4" borderId="0" xfId="1" applyFont="1" applyFill="1" applyBorder="1" applyAlignment="1">
      <alignment horizontal="left"/>
    </xf>
    <xf numFmtId="0" fontId="29" fillId="10" borderId="53" xfId="0" applyFont="1" applyFill="1" applyBorder="1" applyAlignment="1">
      <alignment horizontal="center" vertical="center" wrapText="1"/>
    </xf>
    <xf numFmtId="0" fontId="29" fillId="10" borderId="69"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29" fillId="10" borderId="0" xfId="0" applyFont="1" applyFill="1" applyAlignment="1">
      <alignment horizontal="center" vertical="center" wrapText="1"/>
    </xf>
    <xf numFmtId="43" fontId="29" fillId="10" borderId="54" xfId="1" applyFont="1" applyFill="1" applyBorder="1" applyAlignment="1">
      <alignment horizontal="center" vertical="center" wrapText="1"/>
    </xf>
    <xf numFmtId="43" fontId="29" fillId="10" borderId="0" xfId="1" applyFont="1" applyFill="1" applyBorder="1" applyAlignment="1">
      <alignment horizontal="center" vertical="center" wrapText="1"/>
    </xf>
    <xf numFmtId="43" fontId="29" fillId="9" borderId="45" xfId="1" applyFont="1" applyFill="1" applyBorder="1" applyAlignment="1">
      <alignment horizontal="center" vertical="center" wrapText="1"/>
    </xf>
    <xf numFmtId="43" fontId="29" fillId="9" borderId="0" xfId="1" applyFont="1" applyFill="1" applyBorder="1" applyAlignment="1">
      <alignment horizontal="center" vertical="center" wrapText="1"/>
    </xf>
    <xf numFmtId="43" fontId="29" fillId="9" borderId="49" xfId="1" applyFont="1" applyFill="1" applyBorder="1" applyAlignment="1">
      <alignment horizontal="center" vertical="center" wrapText="1"/>
    </xf>
    <xf numFmtId="0" fontId="29" fillId="7" borderId="32" xfId="0" applyFont="1" applyFill="1" applyBorder="1" applyAlignment="1">
      <alignment horizontal="center" vertical="center" wrapText="1"/>
    </xf>
    <xf numFmtId="0" fontId="29" fillId="10" borderId="56" xfId="0" applyFont="1" applyFill="1" applyBorder="1" applyAlignment="1">
      <alignment horizontal="center" vertical="center"/>
    </xf>
    <xf numFmtId="0" fontId="29" fillId="10" borderId="58" xfId="0" applyFont="1" applyFill="1" applyBorder="1" applyAlignment="1">
      <alignment horizontal="center" vertical="center" wrapText="1"/>
    </xf>
    <xf numFmtId="43" fontId="29" fillId="10" borderId="56" xfId="1" applyFont="1" applyFill="1" applyBorder="1" applyAlignment="1">
      <alignment horizontal="center" vertical="center" wrapText="1"/>
    </xf>
    <xf numFmtId="0" fontId="29" fillId="10" borderId="56" xfId="0" applyFont="1" applyFill="1" applyBorder="1" applyAlignment="1">
      <alignment horizontal="center" vertical="center" wrapText="1"/>
    </xf>
    <xf numFmtId="0" fontId="29" fillId="10" borderId="55" xfId="0" applyFont="1" applyFill="1" applyBorder="1" applyAlignment="1">
      <alignment horizontal="center" vertical="center" wrapText="1"/>
    </xf>
    <xf numFmtId="43" fontId="25" fillId="4" borderId="0" xfId="1" applyFont="1" applyFill="1" applyBorder="1" applyAlignment="1">
      <alignment horizontal="left"/>
    </xf>
    <xf numFmtId="0" fontId="29" fillId="10" borderId="33" xfId="0" applyFont="1" applyFill="1" applyBorder="1" applyAlignment="1">
      <alignment horizontal="center" vertical="center" wrapText="1"/>
    </xf>
    <xf numFmtId="0" fontId="29" fillId="10" borderId="39" xfId="0" applyFont="1" applyFill="1" applyBorder="1" applyAlignment="1">
      <alignment horizontal="center" vertical="center" wrapText="1"/>
    </xf>
    <xf numFmtId="0" fontId="29" fillId="10" borderId="33" xfId="0" applyFont="1" applyFill="1" applyBorder="1" applyAlignment="1">
      <alignment horizontal="center" vertical="center"/>
    </xf>
    <xf numFmtId="0" fontId="29" fillId="10" borderId="39" xfId="0" applyFont="1" applyFill="1" applyBorder="1" applyAlignment="1">
      <alignment horizontal="center" vertical="center"/>
    </xf>
    <xf numFmtId="43" fontId="29" fillId="10" borderId="33" xfId="1" applyFont="1" applyFill="1" applyBorder="1" applyAlignment="1">
      <alignment horizontal="center" vertical="center" wrapText="1"/>
    </xf>
    <xf numFmtId="43" fontId="29" fillId="10" borderId="39" xfId="1" applyFont="1" applyFill="1" applyBorder="1" applyAlignment="1">
      <alignment horizontal="center" vertical="center" wrapText="1"/>
    </xf>
    <xf numFmtId="43" fontId="29" fillId="9" borderId="32" xfId="1" applyFont="1" applyFill="1" applyBorder="1" applyAlignment="1">
      <alignment horizontal="center" vertical="center" wrapText="1"/>
    </xf>
    <xf numFmtId="43" fontId="29" fillId="9" borderId="33" xfId="1" applyFont="1" applyFill="1" applyBorder="1" applyAlignment="1">
      <alignment horizontal="center" vertical="center" wrapText="1"/>
    </xf>
    <xf numFmtId="43" fontId="29" fillId="9" borderId="34" xfId="1" applyFont="1" applyFill="1" applyBorder="1" applyAlignment="1">
      <alignment horizontal="center" vertical="center" wrapText="1"/>
    </xf>
    <xf numFmtId="0" fontId="5" fillId="10" borderId="17" xfId="0" applyFont="1" applyFill="1" applyBorder="1" applyAlignment="1">
      <alignment horizontal="center" vertical="center" wrapText="1"/>
    </xf>
    <xf numFmtId="0" fontId="0" fillId="5" borderId="0" xfId="0" applyFill="1" applyAlignment="1">
      <alignment horizontal="left" vertical="center"/>
    </xf>
    <xf numFmtId="0" fontId="15" fillId="4" borderId="0" xfId="0" applyFont="1" applyFill="1" applyAlignment="1">
      <alignment horizontal="left" vertical="center" wrapText="1"/>
    </xf>
    <xf numFmtId="0" fontId="5" fillId="4" borderId="0" xfId="0" applyFont="1" applyFill="1" applyAlignment="1">
      <alignment horizontal="left" wrapText="1"/>
    </xf>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8" fillId="0" borderId="2" xfId="0" applyFont="1" applyBorder="1" applyAlignment="1">
      <alignment horizontal="left" vertical="top" wrapText="1"/>
    </xf>
    <xf numFmtId="0" fontId="3" fillId="0" borderId="0" xfId="0" applyFont="1"/>
  </cellXfs>
  <cellStyles count="20">
    <cellStyle name="bigger row height" xfId="4" xr:uid="{00000000-0005-0000-0000-000000000000}"/>
    <cellStyle name="Comma" xfId="1" builtinId="3"/>
    <cellStyle name="Comma 2" xfId="5" xr:uid="{00000000-0005-0000-0000-000002000000}"/>
    <cellStyle name="Comma 2 2" xfId="9" xr:uid="{00000000-0005-0000-0000-000003000000}"/>
    <cellStyle name="Comma 3" xfId="3" xr:uid="{00000000-0005-0000-0000-000004000000}"/>
    <cellStyle name="Comma 4" xfId="16" xr:uid="{00000000-0005-0000-0000-000005000000}"/>
    <cellStyle name="Currency" xfId="13" builtinId="4"/>
    <cellStyle name="Currency 2" xfId="17" xr:uid="{00000000-0005-0000-0000-000007000000}"/>
    <cellStyle name="Normal" xfId="0" builtinId="0"/>
    <cellStyle name="Normal 2" xfId="6" xr:uid="{00000000-0005-0000-0000-000009000000}"/>
    <cellStyle name="Normal 2 2" xfId="12" xr:uid="{00000000-0005-0000-0000-00000A000000}"/>
    <cellStyle name="Normal 2 3" xfId="11" xr:uid="{00000000-0005-0000-0000-00000B000000}"/>
    <cellStyle name="Normal 3" xfId="7" xr:uid="{00000000-0005-0000-0000-00000C000000}"/>
    <cellStyle name="Normal 3 2" xfId="10" xr:uid="{00000000-0005-0000-0000-00000D000000}"/>
    <cellStyle name="Normal 4" xfId="2" xr:uid="{00000000-0005-0000-0000-00000E000000}"/>
    <cellStyle name="Normal 5" xfId="8" xr:uid="{00000000-0005-0000-0000-00000F000000}"/>
    <cellStyle name="Normal 6" xfId="15" xr:uid="{00000000-0005-0000-0000-000010000000}"/>
    <cellStyle name="Normal_S-Charge" xfId="18" xr:uid="{00000000-0005-0000-0000-000011000000}"/>
    <cellStyle name="Per cent" xfId="14" builtinId="5"/>
    <cellStyle name="Percent 2" xfId="19" xr:uid="{23B6442B-1F6B-471E-BD0C-7E3C2A979523}"/>
  </cellStyles>
  <dxfs count="0"/>
  <tableStyles count="0" defaultTableStyle="TableStyleMedium2" defaultPivotStyle="PivotStyleLight16"/>
  <colors>
    <mruColors>
      <color rgb="FFB5CEED"/>
      <color rgb="FF256475"/>
      <color rgb="FFFED8FD"/>
      <color rgb="FF007FA8"/>
      <color rgb="FFFFFFCC"/>
      <color rgb="FF1E52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3</xdr:col>
      <xdr:colOff>81280</xdr:colOff>
      <xdr:row>16</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584960" y="3037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19</xdr:col>
      <xdr:colOff>506653</xdr:colOff>
      <xdr:row>1</xdr:row>
      <xdr:rowOff>8532</xdr:rowOff>
    </xdr:from>
    <xdr:to>
      <xdr:col>23</xdr:col>
      <xdr:colOff>10884</xdr:colOff>
      <xdr:row>9</xdr:row>
      <xdr:rowOff>8075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8689" y="171818"/>
          <a:ext cx="1953516" cy="1305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544286</xdr:colOff>
      <xdr:row>15</xdr:row>
      <xdr:rowOff>113417</xdr:rowOff>
    </xdr:from>
    <xdr:to>
      <xdr:col>22</xdr:col>
      <xdr:colOff>163286</xdr:colOff>
      <xdr:row>37</xdr:row>
      <xdr:rowOff>72935</xdr:rowOff>
    </xdr:to>
    <xdr:pic>
      <xdr:nvPicPr>
        <xdr:cNvPr id="2" name="Picture 1">
          <a:extLst>
            <a:ext uri="{FF2B5EF4-FFF2-40B4-BE49-F238E27FC236}">
              <a16:creationId xmlns:a16="http://schemas.microsoft.com/office/drawing/2014/main" id="{E25E499E-163D-E7F8-0B24-8BF5AF596F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39743" y="3651274"/>
          <a:ext cx="7097486" cy="5380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12700</xdr:colOff>
      <xdr:row>1</xdr:row>
      <xdr:rowOff>248708</xdr:rowOff>
    </xdr:from>
    <xdr:to>
      <xdr:col>11</xdr:col>
      <xdr:colOff>414866</xdr:colOff>
      <xdr:row>18</xdr:row>
      <xdr:rowOff>142875</xdr:rowOff>
    </xdr:to>
    <xdr:sp macro="" textlink="">
      <xdr:nvSpPr>
        <xdr:cNvPr id="12" name="TextBox 11">
          <a:extLst>
            <a:ext uri="{FF2B5EF4-FFF2-40B4-BE49-F238E27FC236}">
              <a16:creationId xmlns:a16="http://schemas.microsoft.com/office/drawing/2014/main" id="{5539B9DA-4784-4390-B242-A02920911046}"/>
            </a:ext>
          </a:extLst>
        </xdr:cNvPr>
        <xdr:cNvSpPr txBox="1"/>
      </xdr:nvSpPr>
      <xdr:spPr>
        <a:xfrm>
          <a:off x="2806700" y="724958"/>
          <a:ext cx="4021666" cy="2688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tx2"/>
              </a:solidFill>
              <a:latin typeface="Arial" panose="020B0604020202020204" pitchFamily="34" charset="0"/>
              <a:cs typeface="Arial" panose="020B0604020202020204" pitchFamily="34" charset="0"/>
            </a:rPr>
            <a:t>Russell Warden - Property Manager </a:t>
          </a:r>
          <a:endParaRPr lang="en-GB" sz="1000" baseline="0">
            <a:solidFill>
              <a:schemeClr val="tx2"/>
            </a:solidFill>
            <a:latin typeface="Arial" panose="020B0604020202020204" pitchFamily="34" charset="0"/>
            <a:cs typeface="Arial" panose="020B0604020202020204" pitchFamily="34" charset="0"/>
          </a:endParaRPr>
        </a:p>
        <a:p>
          <a:r>
            <a:rPr lang="en-GB" sz="1000">
              <a:solidFill>
                <a:schemeClr val="tx2"/>
              </a:solidFill>
              <a:latin typeface="Arial" panose="020B0604020202020204" pitchFamily="34" charset="0"/>
              <a:cs typeface="Arial" panose="020B0604020202020204" pitchFamily="34" charset="0"/>
            </a:rPr>
            <a:t>Director</a:t>
          </a:r>
        </a:p>
        <a:p>
          <a:r>
            <a:rPr lang="en-GB" sz="1000">
              <a:solidFill>
                <a:schemeClr val="tx2"/>
              </a:solidFill>
              <a:latin typeface="Arial" panose="020B0604020202020204" pitchFamily="34" charset="0"/>
              <a:cs typeface="Arial" panose="020B0604020202020204" pitchFamily="34" charset="0"/>
            </a:rPr>
            <a:t>Investment Property Management</a:t>
          </a:r>
          <a:r>
            <a:rPr lang="en-GB" sz="1000" baseline="0">
              <a:solidFill>
                <a:schemeClr val="tx2"/>
              </a:solidFill>
              <a:latin typeface="Arial" panose="020B0604020202020204" pitchFamily="34" charset="0"/>
              <a:cs typeface="Arial" panose="020B0604020202020204" pitchFamily="34" charset="0"/>
            </a:rPr>
            <a:t>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Email: russell.warden@colliers.com</a:t>
          </a:r>
        </a:p>
        <a:p>
          <a:r>
            <a:rPr lang="en-GB" sz="1000">
              <a:latin typeface="Arial" panose="020B0604020202020204" pitchFamily="34" charset="0"/>
              <a:cs typeface="Arial" panose="020B0604020202020204" pitchFamily="34" charset="0"/>
            </a:rPr>
            <a:t>Direct</a:t>
          </a:r>
          <a:r>
            <a:rPr lang="en-GB" sz="1000" baseline="0">
              <a:solidFill>
                <a:schemeClr val="dk1"/>
              </a:solidFill>
              <a:latin typeface="Arial" panose="020B0604020202020204" pitchFamily="34" charset="0"/>
              <a:ea typeface="+mn-ea"/>
              <a:cs typeface="Arial" panose="020B0604020202020204" pitchFamily="34" charset="0"/>
            </a:rPr>
            <a:t>:  +44 1895 457719 </a:t>
          </a:r>
        </a:p>
        <a:p>
          <a:r>
            <a:rPr lang="en-GB" sz="1000" baseline="0">
              <a:solidFill>
                <a:schemeClr val="dk1"/>
              </a:solidFill>
              <a:latin typeface="Arial" panose="020B0604020202020204" pitchFamily="34" charset="0"/>
              <a:ea typeface="+mn-ea"/>
              <a:cs typeface="Arial" panose="020B0604020202020204" pitchFamily="34" charset="0"/>
            </a:rPr>
            <a:t>Mobile: +44 7595 446980</a:t>
          </a:r>
        </a:p>
        <a:p>
          <a:endParaRPr lang="en-GB" sz="1000">
            <a:latin typeface="Arial" panose="020B0604020202020204" pitchFamily="34" charset="0"/>
            <a:cs typeface="Arial" panose="020B0604020202020204" pitchFamily="34" charset="0"/>
          </a:endParaRPr>
        </a:p>
      </xdr:txBody>
    </xdr:sp>
    <xdr:clientData/>
  </xdr:twoCellAnchor>
  <xdr:twoCellAnchor>
    <xdr:from>
      <xdr:col>17</xdr:col>
      <xdr:colOff>169332</xdr:colOff>
      <xdr:row>1</xdr:row>
      <xdr:rowOff>250824</xdr:rowOff>
    </xdr:from>
    <xdr:to>
      <xdr:col>23</xdr:col>
      <xdr:colOff>609599</xdr:colOff>
      <xdr:row>18</xdr:row>
      <xdr:rowOff>146074</xdr:rowOff>
    </xdr:to>
    <xdr:sp macro="" textlink="">
      <xdr:nvSpPr>
        <xdr:cNvPr id="13" name="TextBox 12">
          <a:extLst>
            <a:ext uri="{FF2B5EF4-FFF2-40B4-BE49-F238E27FC236}">
              <a16:creationId xmlns:a16="http://schemas.microsoft.com/office/drawing/2014/main" id="{CEAA1AD2-5DD8-43DD-8262-6BDBF3D16709}"/>
            </a:ext>
          </a:extLst>
        </xdr:cNvPr>
        <xdr:cNvSpPr txBox="1"/>
      </xdr:nvSpPr>
      <xdr:spPr>
        <a:xfrm>
          <a:off x="9846732" y="733424"/>
          <a:ext cx="4097867" cy="2790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tx2"/>
              </a:solidFill>
              <a:latin typeface="Arial" panose="020B0604020202020204" pitchFamily="34" charset="0"/>
              <a:cs typeface="Arial" panose="020B0604020202020204" pitchFamily="34" charset="0"/>
            </a:rPr>
            <a:t>Terry Brown </a:t>
          </a:r>
        </a:p>
        <a:p>
          <a:r>
            <a:rPr lang="en-GB" sz="1000">
              <a:solidFill>
                <a:schemeClr val="tx2"/>
              </a:solidFill>
              <a:latin typeface="Arial" panose="020B0604020202020204" pitchFamily="34" charset="0"/>
              <a:cs typeface="Arial" panose="020B0604020202020204" pitchFamily="34" charset="0"/>
            </a:rPr>
            <a:t>Regional</a:t>
          </a:r>
          <a:r>
            <a:rPr lang="en-GB" sz="1000" baseline="0">
              <a:solidFill>
                <a:schemeClr val="tx2"/>
              </a:solidFill>
              <a:latin typeface="Arial" panose="020B0604020202020204" pitchFamily="34" charset="0"/>
              <a:cs typeface="Arial" panose="020B0604020202020204" pitchFamily="34" charset="0"/>
            </a:rPr>
            <a:t> Facilities Manager</a:t>
          </a:r>
        </a:p>
        <a:p>
          <a:r>
            <a:rPr lang="en-GB" sz="1000" baseline="0">
              <a:solidFill>
                <a:schemeClr val="tx2"/>
              </a:solidFill>
              <a:latin typeface="Arial" panose="020B0604020202020204" pitchFamily="34" charset="0"/>
              <a:cs typeface="Arial" panose="020B0604020202020204" pitchFamily="34" charset="0"/>
            </a:rPr>
            <a:t>Investment Property Management </a:t>
          </a:r>
        </a:p>
        <a:p>
          <a:endParaRPr lang="en-GB" sz="1000" baseline="0">
            <a:solidFill>
              <a:schemeClr val="tx2"/>
            </a:solidFill>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Email: terry.brown@colliers.com</a:t>
          </a:r>
        </a:p>
        <a:p>
          <a:r>
            <a:rPr lang="en-GB" sz="1000">
              <a:latin typeface="Arial" panose="020B0604020202020204" pitchFamily="34" charset="0"/>
              <a:cs typeface="Arial" panose="020B0604020202020204" pitchFamily="34" charset="0"/>
            </a:rPr>
            <a:t>Direct:  </a:t>
          </a:r>
          <a:r>
            <a:rPr lang="en-GB" sz="1000" baseline="0">
              <a:solidFill>
                <a:schemeClr val="dk1"/>
              </a:solidFill>
              <a:latin typeface="Arial" panose="020B0604020202020204" pitchFamily="34" charset="0"/>
              <a:ea typeface="+mn-ea"/>
              <a:cs typeface="Arial" panose="020B0604020202020204" pitchFamily="34" charset="0"/>
            </a:rPr>
            <a:t>+44 1895 457720 </a:t>
          </a:r>
        </a:p>
        <a:p>
          <a:r>
            <a:rPr lang="en-GB" sz="1000">
              <a:latin typeface="Arial" panose="020B0604020202020204" pitchFamily="34" charset="0"/>
              <a:cs typeface="Arial" panose="020B0604020202020204" pitchFamily="34" charset="0"/>
            </a:rPr>
            <a:t>Mobile:</a:t>
          </a:r>
          <a:r>
            <a:rPr lang="en-GB" sz="1000" baseline="0">
              <a:latin typeface="Arial" panose="020B0604020202020204" pitchFamily="34" charset="0"/>
              <a:cs typeface="Arial" panose="020B0604020202020204" pitchFamily="34" charset="0"/>
            </a:rPr>
            <a:t> +44 7867 155986</a:t>
          </a:r>
          <a:endParaRPr lang="en-GB" sz="1000">
            <a:latin typeface="Arial" panose="020B0604020202020204" pitchFamily="34" charset="0"/>
            <a:cs typeface="Arial" panose="020B0604020202020204" pitchFamily="34" charset="0"/>
          </a:endParaRPr>
        </a:p>
      </xdr:txBody>
    </xdr:sp>
    <xdr:clientData/>
  </xdr:twoCellAnchor>
  <xdr:twoCellAnchor>
    <xdr:from>
      <xdr:col>5</xdr:col>
      <xdr:colOff>32808</xdr:colOff>
      <xdr:row>20</xdr:row>
      <xdr:rowOff>109008</xdr:rowOff>
    </xdr:from>
    <xdr:to>
      <xdr:col>12</xdr:col>
      <xdr:colOff>7383</xdr:colOff>
      <xdr:row>37</xdr:row>
      <xdr:rowOff>105858</xdr:rowOff>
    </xdr:to>
    <xdr:sp macro="" textlink="">
      <xdr:nvSpPr>
        <xdr:cNvPr id="14" name="TextBox 13">
          <a:extLst>
            <a:ext uri="{FF2B5EF4-FFF2-40B4-BE49-F238E27FC236}">
              <a16:creationId xmlns:a16="http://schemas.microsoft.com/office/drawing/2014/main" id="{6B867384-5DA6-47E5-90BB-257626C61504}"/>
            </a:ext>
          </a:extLst>
        </xdr:cNvPr>
        <xdr:cNvSpPr txBox="1"/>
      </xdr:nvSpPr>
      <xdr:spPr>
        <a:xfrm>
          <a:off x="2826808" y="3696758"/>
          <a:ext cx="4022700" cy="269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aseline="0">
              <a:solidFill>
                <a:schemeClr val="tx2"/>
              </a:solidFill>
              <a:latin typeface="Arial" panose="020B0604020202020204" pitchFamily="34" charset="0"/>
              <a:cs typeface="Arial" panose="020B0604020202020204" pitchFamily="34" charset="0"/>
            </a:rPr>
            <a:t>Stuart Reid </a:t>
          </a:r>
        </a:p>
        <a:p>
          <a:r>
            <a:rPr lang="en-GB" sz="1000">
              <a:solidFill>
                <a:schemeClr val="tx2"/>
              </a:solidFill>
              <a:latin typeface="Arial" panose="020B0604020202020204" pitchFamily="34" charset="0"/>
              <a:cs typeface="Arial" panose="020B0604020202020204" pitchFamily="34" charset="0"/>
            </a:rPr>
            <a:t>Client Accountant </a:t>
          </a:r>
        </a:p>
        <a:p>
          <a:r>
            <a:rPr lang="en-GB" sz="1000" baseline="0">
              <a:solidFill>
                <a:schemeClr val="tx2"/>
              </a:solidFill>
              <a:latin typeface="Arial" panose="020B0604020202020204" pitchFamily="34" charset="0"/>
              <a:cs typeface="Arial" panose="020B0604020202020204" pitchFamily="34" charset="0"/>
            </a:rPr>
            <a:t>Property Management Accounts</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Email: stuart.reid@colliers.com</a:t>
          </a:r>
        </a:p>
        <a:p>
          <a:r>
            <a:rPr lang="en-GB" sz="1000">
              <a:latin typeface="Arial" panose="020B0604020202020204" pitchFamily="34" charset="0"/>
              <a:cs typeface="Arial" panose="020B0604020202020204" pitchFamily="34" charset="0"/>
            </a:rPr>
            <a:t>Direct</a:t>
          </a:r>
          <a:r>
            <a:rPr lang="en-GB" sz="1000" baseline="0">
              <a:solidFill>
                <a:schemeClr val="dk1"/>
              </a:solidFill>
              <a:latin typeface="Arial" panose="020B0604020202020204" pitchFamily="34" charset="0"/>
              <a:ea typeface="+mn-ea"/>
              <a:cs typeface="Arial" panose="020B0604020202020204" pitchFamily="34" charset="0"/>
            </a:rPr>
            <a:t>:  +44 20 7487 1895</a:t>
          </a:r>
        </a:p>
        <a:p>
          <a:endParaRPr lang="en-GB" sz="1000">
            <a:latin typeface="Arial" panose="020B0604020202020204" pitchFamily="34" charset="0"/>
            <a:cs typeface="Arial" panose="020B0604020202020204" pitchFamily="34" charset="0"/>
          </a:endParaRPr>
        </a:p>
      </xdr:txBody>
    </xdr:sp>
    <xdr:clientData/>
  </xdr:twoCellAnchor>
  <xdr:twoCellAnchor>
    <xdr:from>
      <xdr:col>17</xdr:col>
      <xdr:colOff>190500</xdr:colOff>
      <xdr:row>21</xdr:row>
      <xdr:rowOff>0</xdr:rowOff>
    </xdr:from>
    <xdr:to>
      <xdr:col>23</xdr:col>
      <xdr:colOff>579966</xdr:colOff>
      <xdr:row>37</xdr:row>
      <xdr:rowOff>135467</xdr:rowOff>
    </xdr:to>
    <xdr:sp macro="" textlink="">
      <xdr:nvSpPr>
        <xdr:cNvPr id="5" name="TextBox 4">
          <a:extLst>
            <a:ext uri="{FF2B5EF4-FFF2-40B4-BE49-F238E27FC236}">
              <a16:creationId xmlns:a16="http://schemas.microsoft.com/office/drawing/2014/main" id="{D447ACC7-DACB-41AC-9E71-77689E09028E}"/>
            </a:ext>
          </a:extLst>
        </xdr:cNvPr>
        <xdr:cNvSpPr txBox="1"/>
      </xdr:nvSpPr>
      <xdr:spPr>
        <a:xfrm>
          <a:off x="9855200" y="3873500"/>
          <a:ext cx="4047066" cy="27897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tx2"/>
              </a:solidFill>
              <a:latin typeface="Arial" panose="020B0604020202020204" pitchFamily="34" charset="0"/>
              <a:cs typeface="Arial" panose="020B0604020202020204" pitchFamily="34" charset="0"/>
            </a:rPr>
            <a:t>Alfie Thelwell</a:t>
          </a:r>
        </a:p>
        <a:p>
          <a:r>
            <a:rPr lang="en-GB" sz="1000">
              <a:solidFill>
                <a:schemeClr val="tx2"/>
              </a:solidFill>
              <a:latin typeface="Arial" panose="020B0604020202020204" pitchFamily="34" charset="0"/>
              <a:cs typeface="Arial" panose="020B0604020202020204" pitchFamily="34" charset="0"/>
            </a:rPr>
            <a:t>Surveyor</a:t>
          </a:r>
          <a:r>
            <a:rPr lang="en-GB" sz="1000" baseline="0">
              <a:solidFill>
                <a:schemeClr val="tx2"/>
              </a:solidFill>
              <a:latin typeface="Arial" panose="020B0604020202020204" pitchFamily="34" charset="0"/>
              <a:cs typeface="Arial" panose="020B0604020202020204" pitchFamily="34" charset="0"/>
            </a:rPr>
            <a:t> </a:t>
          </a:r>
        </a:p>
        <a:p>
          <a:r>
            <a:rPr lang="en-GB" sz="1000">
              <a:solidFill>
                <a:schemeClr val="tx2"/>
              </a:solidFill>
              <a:latin typeface="Arial" panose="020B0604020202020204" pitchFamily="34" charset="0"/>
              <a:cs typeface="Arial" panose="020B0604020202020204" pitchFamily="34" charset="0"/>
            </a:rPr>
            <a:t>Investment Property Management</a:t>
          </a:r>
          <a:r>
            <a:rPr lang="en-GB" sz="1000" baseline="0">
              <a:solidFill>
                <a:schemeClr val="tx2"/>
              </a:solidFill>
              <a:latin typeface="Arial" panose="020B0604020202020204" pitchFamily="34" charset="0"/>
              <a:cs typeface="Arial" panose="020B0604020202020204" pitchFamily="34" charset="0"/>
            </a:rPr>
            <a:t> </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Email: alfie.thelwell@colliers.com</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Direct:  </a:t>
          </a:r>
          <a:r>
            <a:rPr lang="en-GB" sz="1100" baseline="0">
              <a:solidFill>
                <a:schemeClr val="dk1"/>
              </a:solidFill>
              <a:effectLst/>
              <a:latin typeface="+mn-lt"/>
              <a:ea typeface="+mn-ea"/>
              <a:cs typeface="+mn-cs"/>
            </a:rPr>
            <a:t>+44 1895 457735</a:t>
          </a:r>
        </a:p>
        <a:p>
          <a:pPr marL="0" marR="0" lvl="0" indent="0" defTabSz="914400" eaLnBrk="1" fontAlgn="auto" latinLnBrk="0" hangingPunct="1">
            <a:lnSpc>
              <a:spcPct val="100000"/>
            </a:lnSpc>
            <a:spcBef>
              <a:spcPts val="0"/>
            </a:spcBef>
            <a:spcAft>
              <a:spcPts val="0"/>
            </a:spcAft>
            <a:buClrTx/>
            <a:buSzTx/>
            <a:buFontTx/>
            <a:buNone/>
            <a:tabLst/>
            <a:defRPr/>
          </a:pPr>
          <a:r>
            <a:rPr lang="en-GB" sz="1000" baseline="0">
              <a:solidFill>
                <a:schemeClr val="dk1"/>
              </a:solidFill>
              <a:latin typeface="Arial" panose="020B0604020202020204" pitchFamily="34" charset="0"/>
              <a:ea typeface="+mn-ea"/>
              <a:cs typeface="Arial" panose="020B0604020202020204" pitchFamily="34" charset="0"/>
            </a:rPr>
            <a:t>Mobile: +44 7887 341372</a:t>
          </a:r>
          <a:endParaRPr lang="en-GB" sz="10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talia.freeman\AppData\Local\Microsoft\Windows\INetCache\Content.Outlook\AY8V6YS2\SC%20Budget%20New%20AI%20Budge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1 Your Team"/>
      <sheetName val="2 Property Summary"/>
      <sheetName val="3 Executive Summary"/>
      <sheetName val="4 Budget Overview"/>
      <sheetName val="5 Budget Detail (Sch Detail)"/>
      <sheetName val="5 Budget Detail (Sch 1)"/>
      <sheetName val="5 Budget Detail (Sch 2)"/>
      <sheetName val="5 Budget Detail (Sch 3)"/>
      <sheetName val="5 Budget Detail (Sch 4)"/>
      <sheetName val="5 Budget Detail (Sch 5)"/>
      <sheetName val="6 Apportionment"/>
      <sheetName val="6 Apportionment Detail"/>
      <sheetName val="7 Major contracts"/>
      <sheetName val="6 Image gallery"/>
    </sheetNames>
    <sheetDataSet>
      <sheetData sheetId="0" refreshError="1"/>
      <sheetData sheetId="1" refreshError="1"/>
      <sheetData sheetId="2" refreshError="1"/>
      <sheetData sheetId="3">
        <row r="5">
          <cell r="D5" t="str">
            <v>Property Address</v>
          </cell>
        </row>
        <row r="6">
          <cell r="D6" t="str">
            <v>Property Reference Number</v>
          </cell>
        </row>
      </sheetData>
      <sheetData sheetId="4" refreshError="1"/>
      <sheetData sheetId="5">
        <row r="4">
          <cell r="D4">
            <v>44196</v>
          </cell>
        </row>
      </sheetData>
      <sheetData sheetId="6" refreshError="1"/>
      <sheetData sheetId="7">
        <row r="75">
          <cell r="F75">
            <v>0</v>
          </cell>
          <cell r="G75">
            <v>0</v>
          </cell>
        </row>
        <row r="83">
          <cell r="F83">
            <v>0</v>
          </cell>
          <cell r="G83">
            <v>0</v>
          </cell>
        </row>
        <row r="91">
          <cell r="F91">
            <v>0</v>
          </cell>
          <cell r="G91">
            <v>0</v>
          </cell>
        </row>
        <row r="95">
          <cell r="F95">
            <v>0</v>
          </cell>
          <cell r="G95">
            <v>0</v>
          </cell>
        </row>
      </sheetData>
      <sheetData sheetId="8">
        <row r="75">
          <cell r="F75">
            <v>0</v>
          </cell>
          <cell r="G75">
            <v>0</v>
          </cell>
        </row>
        <row r="83">
          <cell r="F83">
            <v>0</v>
          </cell>
          <cell r="G83">
            <v>0</v>
          </cell>
        </row>
        <row r="91">
          <cell r="F91">
            <v>0</v>
          </cell>
          <cell r="G91">
            <v>0</v>
          </cell>
        </row>
        <row r="95">
          <cell r="F95">
            <v>0</v>
          </cell>
          <cell r="G95">
            <v>0</v>
          </cell>
        </row>
      </sheetData>
      <sheetData sheetId="9">
        <row r="75">
          <cell r="F75">
            <v>0</v>
          </cell>
          <cell r="G75">
            <v>0</v>
          </cell>
        </row>
        <row r="83">
          <cell r="F83">
            <v>0</v>
          </cell>
          <cell r="G83">
            <v>0</v>
          </cell>
        </row>
        <row r="91">
          <cell r="F91">
            <v>0</v>
          </cell>
          <cell r="G91">
            <v>0</v>
          </cell>
        </row>
        <row r="95">
          <cell r="F95">
            <v>0</v>
          </cell>
          <cell r="G95">
            <v>0</v>
          </cell>
        </row>
      </sheetData>
      <sheetData sheetId="10">
        <row r="75">
          <cell r="F75">
            <v>0</v>
          </cell>
          <cell r="G75">
            <v>0</v>
          </cell>
        </row>
        <row r="83">
          <cell r="F83">
            <v>0</v>
          </cell>
          <cell r="G83">
            <v>0</v>
          </cell>
        </row>
        <row r="91">
          <cell r="F91">
            <v>0</v>
          </cell>
          <cell r="G91">
            <v>0</v>
          </cell>
        </row>
        <row r="95">
          <cell r="F95">
            <v>0</v>
          </cell>
          <cell r="G95">
            <v>0</v>
          </cell>
        </row>
      </sheetData>
      <sheetData sheetId="11">
        <row r="75">
          <cell r="F75">
            <v>0</v>
          </cell>
          <cell r="G75">
            <v>0</v>
          </cell>
        </row>
        <row r="83">
          <cell r="F83">
            <v>0</v>
          </cell>
          <cell r="G83">
            <v>0</v>
          </cell>
        </row>
        <row r="91">
          <cell r="F91">
            <v>0</v>
          </cell>
          <cell r="G91">
            <v>0</v>
          </cell>
        </row>
        <row r="95">
          <cell r="F95">
            <v>0</v>
          </cell>
          <cell r="G95">
            <v>0</v>
          </cell>
        </row>
      </sheetData>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W438"/>
  <sheetViews>
    <sheetView topLeftCell="A9" zoomScale="70" zoomScaleNormal="70" zoomScaleSheetLayoutView="75" zoomScalePageLayoutView="50" workbookViewId="0">
      <selection activeCell="AA27" sqref="AA27"/>
    </sheetView>
  </sheetViews>
  <sheetFormatPr defaultRowHeight="12.5"/>
  <cols>
    <col min="3" max="4" width="4.08984375" customWidth="1"/>
    <col min="5" max="5" width="30.54296875" style="2" customWidth="1"/>
    <col min="6" max="7" width="3.54296875" customWidth="1"/>
    <col min="8" max="8" width="32.453125" customWidth="1"/>
    <col min="12" max="12" width="2.453125" customWidth="1"/>
  </cols>
  <sheetData>
    <row r="9" spans="1:23">
      <c r="I9" s="14"/>
    </row>
    <row r="11" spans="1:23" ht="43.5" customHeight="1">
      <c r="A11" s="425" t="str">
        <f>' Property Summary'!D7</f>
        <v>Woodlands Milton Limited</v>
      </c>
      <c r="B11" s="425"/>
      <c r="C11" s="425"/>
      <c r="D11" s="425"/>
      <c r="E11" s="425"/>
      <c r="F11" s="425"/>
      <c r="G11" s="425"/>
      <c r="H11" s="425"/>
      <c r="I11" s="425"/>
      <c r="J11" s="425"/>
      <c r="K11" s="425"/>
      <c r="L11" s="425"/>
      <c r="M11" s="425"/>
      <c r="N11" s="425"/>
      <c r="O11" s="425"/>
      <c r="P11" s="425"/>
      <c r="Q11" s="425"/>
      <c r="R11" s="425"/>
      <c r="S11" s="425"/>
      <c r="T11" s="425"/>
      <c r="U11" s="425"/>
      <c r="V11" s="425"/>
      <c r="W11" s="425"/>
    </row>
    <row r="12" spans="1:23" ht="35.15" customHeight="1">
      <c r="A12" s="424" t="s">
        <v>0</v>
      </c>
      <c r="B12" s="424"/>
      <c r="C12" s="424"/>
      <c r="D12" s="424"/>
      <c r="E12" s="424"/>
      <c r="F12" s="424"/>
      <c r="G12" s="424"/>
      <c r="H12" s="424"/>
      <c r="I12" s="424"/>
      <c r="J12" s="424"/>
      <c r="K12" s="424"/>
      <c r="L12" s="424"/>
      <c r="M12" s="424"/>
      <c r="N12" s="424"/>
      <c r="O12" s="424"/>
      <c r="P12" s="424"/>
      <c r="Q12" s="424"/>
      <c r="R12" s="424"/>
      <c r="S12" s="424"/>
      <c r="T12" s="424"/>
      <c r="U12" s="424"/>
      <c r="V12" s="424"/>
      <c r="W12" s="424"/>
    </row>
    <row r="13" spans="1:23" ht="26.15" customHeight="1">
      <c r="A13" s="424"/>
      <c r="B13" s="424"/>
      <c r="C13" s="424"/>
      <c r="D13" s="424"/>
      <c r="E13" s="424"/>
      <c r="F13" s="424"/>
      <c r="G13" s="424"/>
      <c r="H13" s="424"/>
      <c r="I13" s="424"/>
      <c r="J13" s="424"/>
      <c r="K13" s="424"/>
      <c r="L13" s="424"/>
      <c r="M13" s="424"/>
      <c r="N13" s="424"/>
      <c r="O13" s="424"/>
      <c r="P13" s="424"/>
      <c r="Q13" s="424"/>
      <c r="R13" s="424"/>
      <c r="S13" s="424"/>
      <c r="T13" s="424"/>
      <c r="U13" s="424"/>
      <c r="V13" s="424"/>
      <c r="W13" s="424"/>
    </row>
    <row r="14" spans="1:23" ht="23.4" customHeight="1">
      <c r="A14" s="427" t="s">
        <v>1</v>
      </c>
      <c r="B14" s="427"/>
      <c r="C14" s="427"/>
      <c r="D14" s="427"/>
      <c r="E14" s="427"/>
      <c r="F14" s="427"/>
      <c r="G14" s="427"/>
      <c r="H14" s="427"/>
      <c r="I14" s="427"/>
      <c r="J14" s="427"/>
      <c r="K14" s="427"/>
      <c r="L14" s="427"/>
      <c r="M14" s="427"/>
      <c r="N14" s="427"/>
      <c r="O14" s="427"/>
      <c r="P14" s="427"/>
      <c r="Q14" s="427"/>
      <c r="R14" s="427"/>
      <c r="S14" s="427"/>
      <c r="T14" s="427"/>
      <c r="U14" s="427"/>
      <c r="V14" s="427"/>
      <c r="W14" s="427"/>
    </row>
    <row r="15" spans="1:23" ht="23.4" customHeight="1">
      <c r="A15" s="428">
        <f>' Property Summary'!D10</f>
        <v>46022</v>
      </c>
      <c r="B15" s="428"/>
      <c r="C15" s="428"/>
      <c r="D15" s="428"/>
      <c r="E15" s="428"/>
      <c r="F15" s="428"/>
      <c r="G15" s="428"/>
      <c r="H15" s="428"/>
      <c r="I15" s="428"/>
      <c r="J15" s="428"/>
      <c r="K15" s="428"/>
      <c r="L15" s="428"/>
      <c r="M15" s="428"/>
      <c r="N15" s="428"/>
      <c r="O15" s="428"/>
      <c r="P15" s="428"/>
      <c r="Q15" s="428"/>
      <c r="R15" s="428"/>
      <c r="S15" s="428"/>
      <c r="T15" s="428"/>
      <c r="U15" s="428"/>
      <c r="V15" s="428"/>
      <c r="W15" s="428"/>
    </row>
    <row r="16" spans="1:23">
      <c r="A16" s="74"/>
      <c r="B16" s="74"/>
      <c r="C16" s="74"/>
      <c r="D16" s="74"/>
      <c r="E16" s="84"/>
      <c r="F16" s="74"/>
      <c r="G16" s="74"/>
      <c r="H16" s="74"/>
      <c r="I16" s="74"/>
      <c r="J16" s="74"/>
      <c r="K16" s="74"/>
      <c r="L16" s="74"/>
      <c r="M16" s="74"/>
      <c r="N16" s="74"/>
      <c r="O16" s="74"/>
      <c r="P16" s="74"/>
      <c r="Q16" s="74"/>
      <c r="R16" s="74"/>
      <c r="S16" s="74"/>
      <c r="T16" s="74"/>
      <c r="U16" s="74"/>
      <c r="V16" s="74"/>
      <c r="W16" s="74"/>
    </row>
    <row r="17" spans="1:23">
      <c r="A17" s="74"/>
      <c r="B17" s="74"/>
      <c r="C17" s="74"/>
      <c r="D17" s="74"/>
      <c r="E17" s="74"/>
      <c r="F17" s="74"/>
      <c r="G17" s="74"/>
      <c r="H17" s="74"/>
      <c r="I17" s="74"/>
      <c r="J17" s="74"/>
      <c r="K17" s="74"/>
      <c r="L17" s="74"/>
      <c r="M17" s="74"/>
      <c r="N17" s="74"/>
      <c r="O17" s="74"/>
      <c r="P17" s="74"/>
      <c r="Q17" s="74"/>
      <c r="R17" s="74"/>
      <c r="S17" s="74"/>
      <c r="T17" s="74"/>
      <c r="U17" s="74"/>
      <c r="V17" s="74"/>
      <c r="W17" s="74"/>
    </row>
    <row r="18" spans="1:23">
      <c r="A18" s="74"/>
      <c r="B18" s="74"/>
      <c r="C18" s="74"/>
      <c r="D18" s="74"/>
      <c r="E18" s="74"/>
      <c r="F18" s="74"/>
      <c r="G18" s="74"/>
      <c r="H18" s="74"/>
      <c r="I18" s="74"/>
      <c r="J18" s="74"/>
      <c r="K18" s="74"/>
      <c r="L18" s="74"/>
      <c r="M18" s="74"/>
      <c r="N18" s="74"/>
      <c r="O18" s="74"/>
      <c r="P18" s="74"/>
      <c r="Q18" s="74"/>
      <c r="R18" s="74"/>
      <c r="S18" s="74"/>
      <c r="T18" s="74"/>
      <c r="U18" s="74"/>
      <c r="V18" s="74"/>
      <c r="W18" s="74"/>
    </row>
    <row r="19" spans="1:23">
      <c r="A19" s="74"/>
      <c r="B19" s="74"/>
      <c r="C19" s="74"/>
      <c r="D19" s="74"/>
      <c r="E19" s="74"/>
      <c r="F19" s="74"/>
      <c r="G19" s="74"/>
      <c r="H19" s="74"/>
      <c r="I19" s="74"/>
      <c r="J19" s="74"/>
      <c r="K19" s="74"/>
      <c r="L19" s="74"/>
      <c r="M19" s="74"/>
      <c r="N19" s="74"/>
      <c r="O19" s="74"/>
      <c r="P19" s="74"/>
      <c r="Q19" s="74"/>
      <c r="R19" s="74"/>
      <c r="S19" s="74"/>
      <c r="T19" s="74"/>
      <c r="U19" s="74"/>
      <c r="V19" s="74"/>
      <c r="W19" s="74"/>
    </row>
    <row r="20" spans="1:23">
      <c r="A20" s="74"/>
      <c r="B20" s="74"/>
      <c r="C20" s="74"/>
      <c r="D20" s="74"/>
      <c r="E20" s="74"/>
      <c r="F20" s="74"/>
      <c r="G20" s="74"/>
      <c r="H20" s="74"/>
      <c r="I20" s="74"/>
      <c r="J20" s="74"/>
      <c r="K20" s="74"/>
      <c r="L20" s="74"/>
      <c r="M20" s="74"/>
      <c r="N20" s="74"/>
      <c r="O20" s="74"/>
      <c r="P20" s="74"/>
      <c r="Q20" s="74"/>
      <c r="R20" s="74"/>
      <c r="S20" s="74"/>
      <c r="T20" s="74"/>
      <c r="U20" s="74"/>
      <c r="V20" s="74"/>
      <c r="W20" s="74"/>
    </row>
    <row r="21" spans="1:23">
      <c r="A21" s="74"/>
      <c r="B21" s="74"/>
      <c r="C21" s="74"/>
      <c r="D21" s="74"/>
      <c r="E21" s="74"/>
      <c r="F21" s="74"/>
      <c r="G21" s="74"/>
      <c r="H21" s="74"/>
      <c r="I21" s="74"/>
      <c r="J21" s="74"/>
      <c r="K21" s="74"/>
      <c r="L21" s="74"/>
      <c r="M21" s="74"/>
      <c r="N21" s="74"/>
      <c r="O21" s="74"/>
      <c r="P21" s="74"/>
      <c r="Q21" s="74"/>
      <c r="R21" s="74"/>
      <c r="S21" s="74"/>
      <c r="T21" s="74"/>
      <c r="U21" s="74"/>
      <c r="V21" s="74"/>
      <c r="W21" s="74"/>
    </row>
    <row r="22" spans="1:23">
      <c r="A22" s="74"/>
      <c r="B22" s="74"/>
      <c r="C22" s="74"/>
      <c r="D22" s="74"/>
      <c r="E22" s="74"/>
      <c r="F22" s="74"/>
      <c r="G22" s="74"/>
      <c r="H22" s="74"/>
      <c r="I22" s="74"/>
      <c r="J22" s="74"/>
      <c r="K22" s="74"/>
      <c r="L22" s="74"/>
      <c r="M22" s="74"/>
      <c r="N22" s="74"/>
      <c r="O22" s="74"/>
      <c r="P22" s="74"/>
      <c r="Q22" s="74"/>
      <c r="R22" s="74"/>
      <c r="S22" s="74"/>
      <c r="T22" s="74"/>
      <c r="U22" s="74"/>
      <c r="V22" s="74"/>
      <c r="W22" s="74"/>
    </row>
    <row r="23" spans="1:23">
      <c r="A23" s="74"/>
      <c r="B23" s="74"/>
      <c r="C23" s="74"/>
      <c r="D23" s="74"/>
      <c r="E23" s="74"/>
      <c r="F23" s="74"/>
      <c r="G23" s="74"/>
      <c r="H23" s="74"/>
      <c r="I23" s="74"/>
      <c r="J23" s="74"/>
      <c r="K23" s="74"/>
      <c r="L23" s="74"/>
      <c r="M23" s="74"/>
      <c r="N23" s="74"/>
      <c r="O23" s="74"/>
      <c r="P23" s="74"/>
      <c r="Q23" s="74"/>
      <c r="R23" s="74"/>
      <c r="S23" s="74"/>
      <c r="T23" s="74"/>
      <c r="U23" s="74"/>
      <c r="V23" s="74"/>
      <c r="W23" s="74"/>
    </row>
    <row r="24" spans="1:23">
      <c r="A24" s="74"/>
      <c r="B24" s="74"/>
      <c r="C24" s="74"/>
      <c r="D24" s="74"/>
      <c r="E24" s="74"/>
      <c r="F24" s="74"/>
      <c r="G24" s="74"/>
      <c r="H24" s="74"/>
      <c r="I24" s="74"/>
      <c r="J24" s="74"/>
      <c r="K24" s="74"/>
      <c r="L24" s="74"/>
      <c r="M24" s="74"/>
      <c r="N24" s="74"/>
      <c r="O24" s="74"/>
      <c r="P24" s="74"/>
      <c r="Q24" s="74"/>
      <c r="R24" s="74"/>
      <c r="S24" s="74"/>
      <c r="T24" s="74"/>
      <c r="U24" s="74"/>
      <c r="V24" s="74"/>
      <c r="W24" s="74"/>
    </row>
    <row r="25" spans="1:23">
      <c r="A25" s="74"/>
      <c r="B25" s="74"/>
      <c r="C25" s="74"/>
      <c r="D25" s="74"/>
      <c r="E25" s="74"/>
      <c r="F25" s="74"/>
      <c r="G25" s="74"/>
      <c r="H25" s="74"/>
      <c r="I25" s="74"/>
      <c r="J25" s="74"/>
      <c r="K25" s="74"/>
      <c r="L25" s="74"/>
      <c r="M25" s="74"/>
      <c r="N25" s="74"/>
      <c r="O25" s="74"/>
      <c r="P25" s="74"/>
      <c r="Q25" s="74"/>
      <c r="R25" s="74"/>
      <c r="S25" s="74"/>
      <c r="T25" s="74"/>
      <c r="U25" s="74"/>
      <c r="V25" s="74"/>
      <c r="W25" s="74"/>
    </row>
    <row r="26" spans="1:23">
      <c r="A26" s="74"/>
      <c r="B26" s="74"/>
      <c r="C26" s="74"/>
      <c r="D26" s="74"/>
      <c r="E26" s="74"/>
      <c r="F26" s="74"/>
      <c r="G26" s="74"/>
      <c r="H26" s="74"/>
      <c r="I26" s="74"/>
      <c r="J26" s="74"/>
      <c r="K26" s="74"/>
      <c r="L26" s="74"/>
      <c r="M26" s="74"/>
      <c r="N26" s="74"/>
      <c r="O26" s="74"/>
      <c r="P26" s="74"/>
      <c r="Q26" s="74"/>
      <c r="R26" s="74"/>
      <c r="S26" s="74"/>
      <c r="T26" s="74"/>
      <c r="U26" s="74"/>
      <c r="V26" s="74"/>
      <c r="W26" s="74"/>
    </row>
    <row r="27" spans="1:23" ht="156.9" customHeight="1">
      <c r="A27" s="426" t="s">
        <v>407</v>
      </c>
      <c r="B27" s="426"/>
      <c r="C27" s="426"/>
      <c r="D27" s="426"/>
      <c r="E27" s="426"/>
      <c r="F27" s="426"/>
      <c r="G27" s="426"/>
      <c r="H27" s="426"/>
      <c r="I27" s="426"/>
      <c r="J27" s="74"/>
      <c r="K27" s="74"/>
      <c r="L27" s="74"/>
      <c r="M27" s="74"/>
      <c r="N27" s="74"/>
      <c r="P27" s="74"/>
      <c r="Q27" s="74"/>
      <c r="R27" s="74"/>
      <c r="S27" s="74"/>
      <c r="T27" s="74"/>
      <c r="U27" s="74"/>
      <c r="V27" s="74"/>
      <c r="W27" s="74"/>
    </row>
    <row r="28" spans="1:23">
      <c r="A28" s="74"/>
      <c r="B28" s="74"/>
      <c r="C28" s="74"/>
      <c r="D28" s="74"/>
      <c r="E28" s="74"/>
      <c r="F28" s="74"/>
      <c r="G28" s="74"/>
      <c r="H28" s="74"/>
      <c r="I28" s="74"/>
      <c r="J28" s="74"/>
      <c r="K28" s="74"/>
      <c r="L28" s="74"/>
      <c r="M28" s="74"/>
      <c r="N28" s="74"/>
      <c r="O28" s="74"/>
      <c r="P28" s="74"/>
      <c r="Q28" s="74"/>
      <c r="R28" s="74"/>
      <c r="S28" s="74"/>
      <c r="T28" s="74"/>
      <c r="U28" s="74"/>
      <c r="V28" s="74"/>
      <c r="W28" s="74"/>
    </row>
    <row r="29" spans="1:23">
      <c r="A29" s="74"/>
      <c r="B29" s="74"/>
      <c r="C29" s="74"/>
      <c r="D29" s="74"/>
      <c r="E29" s="74"/>
      <c r="F29" s="74"/>
      <c r="G29" s="74"/>
      <c r="H29" s="74"/>
      <c r="I29" s="74"/>
      <c r="J29" s="74"/>
      <c r="K29" s="74"/>
      <c r="L29" s="74"/>
      <c r="M29" s="74"/>
      <c r="N29" s="74"/>
      <c r="O29" s="74"/>
      <c r="P29" s="74"/>
      <c r="Q29" s="74"/>
      <c r="R29" s="74"/>
      <c r="S29" s="74"/>
      <c r="T29" s="74"/>
      <c r="U29" s="74"/>
      <c r="V29" s="74"/>
      <c r="W29" s="74"/>
    </row>
    <row r="30" spans="1:23">
      <c r="A30" s="74"/>
      <c r="B30" s="74"/>
      <c r="C30" s="74"/>
      <c r="D30" s="74"/>
      <c r="E30" s="74"/>
      <c r="F30" s="74"/>
      <c r="G30" s="74"/>
      <c r="H30" s="74"/>
      <c r="I30" s="74"/>
      <c r="J30" s="74"/>
      <c r="K30" s="74"/>
      <c r="L30" s="74"/>
      <c r="M30" s="74"/>
      <c r="N30" s="74"/>
      <c r="O30" s="74"/>
      <c r="P30" s="74"/>
      <c r="Q30" s="74"/>
      <c r="R30" s="74"/>
      <c r="S30" s="74"/>
      <c r="T30" s="74"/>
      <c r="U30" s="74"/>
      <c r="V30" s="74"/>
      <c r="W30" s="74"/>
    </row>
    <row r="31" spans="1:23">
      <c r="A31" s="74"/>
      <c r="B31" s="74"/>
      <c r="C31" s="74"/>
      <c r="D31" s="74"/>
      <c r="E31" s="74"/>
      <c r="F31" s="74"/>
      <c r="G31" s="74"/>
      <c r="H31" s="74"/>
      <c r="I31" s="74"/>
      <c r="J31" s="74"/>
      <c r="K31" s="74"/>
      <c r="L31" s="74"/>
      <c r="M31" s="74"/>
      <c r="N31" s="74"/>
      <c r="O31" s="74"/>
      <c r="P31" s="74"/>
      <c r="Q31" s="74"/>
      <c r="R31" s="74"/>
      <c r="S31" s="74"/>
      <c r="T31" s="74"/>
      <c r="U31" s="74"/>
      <c r="V31" s="74"/>
      <c r="W31" s="74"/>
    </row>
    <row r="32" spans="1:23">
      <c r="A32" s="74"/>
      <c r="B32" s="74"/>
      <c r="C32" s="74"/>
      <c r="D32" s="74"/>
      <c r="E32" s="74"/>
      <c r="F32" s="74"/>
      <c r="G32" s="74"/>
      <c r="H32" s="74"/>
      <c r="I32" s="74"/>
      <c r="J32" s="74"/>
      <c r="K32" s="74"/>
      <c r="L32" s="74"/>
      <c r="M32" s="74"/>
      <c r="N32" s="74"/>
      <c r="O32" s="74"/>
      <c r="P32" s="74"/>
      <c r="Q32" s="74"/>
      <c r="R32" s="74"/>
      <c r="S32" s="74"/>
      <c r="T32" s="74"/>
      <c r="U32" s="74"/>
      <c r="V32" s="74"/>
      <c r="W32" s="74"/>
    </row>
    <row r="33" spans="1:23">
      <c r="A33" s="74"/>
      <c r="B33" s="74"/>
      <c r="C33" s="74"/>
      <c r="D33" s="74"/>
      <c r="E33" s="74"/>
      <c r="F33" s="74"/>
      <c r="G33" s="74"/>
      <c r="H33" s="74"/>
      <c r="I33" s="74"/>
      <c r="J33" s="74"/>
      <c r="K33" s="74"/>
      <c r="L33" s="74"/>
      <c r="M33" s="74"/>
      <c r="N33" s="74"/>
      <c r="O33" s="74"/>
      <c r="P33" s="74"/>
      <c r="Q33" s="74"/>
      <c r="R33" s="74"/>
      <c r="S33" s="74"/>
      <c r="T33" s="74"/>
      <c r="U33" s="74"/>
      <c r="V33" s="74"/>
      <c r="W33" s="74"/>
    </row>
    <row r="34" spans="1:23">
      <c r="A34" s="74"/>
      <c r="B34" s="74"/>
      <c r="C34" s="74"/>
      <c r="D34" s="74"/>
      <c r="E34" s="74"/>
      <c r="F34" s="74"/>
      <c r="G34" s="74"/>
      <c r="H34" s="74"/>
      <c r="I34" s="74"/>
      <c r="J34" s="74"/>
      <c r="K34" s="74"/>
      <c r="L34" s="74"/>
      <c r="M34" s="74"/>
      <c r="N34" s="74"/>
      <c r="O34" s="74"/>
      <c r="P34" s="74"/>
      <c r="Q34" s="74"/>
      <c r="R34" s="74"/>
      <c r="S34" s="74"/>
      <c r="T34" s="74"/>
      <c r="U34" s="74"/>
      <c r="V34" s="74"/>
      <c r="W34" s="74"/>
    </row>
    <row r="35" spans="1:23">
      <c r="A35" s="74"/>
      <c r="B35" s="74"/>
      <c r="C35" s="74"/>
      <c r="D35" s="74"/>
      <c r="E35" s="74"/>
      <c r="F35" s="74"/>
      <c r="G35" s="74"/>
      <c r="H35" s="74"/>
      <c r="I35" s="74"/>
      <c r="J35" s="74"/>
      <c r="K35" s="74"/>
      <c r="L35" s="74"/>
      <c r="M35" s="74"/>
      <c r="N35" s="74"/>
      <c r="O35" s="74"/>
      <c r="P35" s="74"/>
      <c r="Q35" s="74"/>
      <c r="R35" s="74"/>
      <c r="S35" s="74"/>
      <c r="T35" s="74"/>
      <c r="U35" s="74"/>
      <c r="V35" s="74"/>
      <c r="W35" s="74"/>
    </row>
    <row r="36" spans="1:23">
      <c r="A36" s="74"/>
      <c r="B36" s="74"/>
      <c r="C36" s="74"/>
      <c r="D36" s="74"/>
      <c r="E36" s="74"/>
      <c r="F36" s="74"/>
      <c r="G36" s="74"/>
      <c r="H36" s="74"/>
      <c r="I36" s="74"/>
      <c r="J36" s="74"/>
      <c r="K36" s="74"/>
      <c r="L36" s="74"/>
      <c r="M36" s="74"/>
      <c r="N36" s="74"/>
      <c r="O36" s="74"/>
      <c r="P36" s="74"/>
      <c r="Q36" s="74"/>
      <c r="R36" s="74"/>
      <c r="S36" s="74"/>
      <c r="T36" s="74"/>
      <c r="U36" s="74"/>
      <c r="V36" s="74"/>
      <c r="W36" s="74"/>
    </row>
    <row r="37" spans="1:23">
      <c r="A37" s="74"/>
      <c r="B37" s="74"/>
      <c r="C37" s="74"/>
      <c r="D37" s="74"/>
      <c r="E37" s="74"/>
      <c r="F37" s="74"/>
      <c r="G37" s="74"/>
      <c r="H37" s="74"/>
      <c r="I37" s="74"/>
      <c r="J37" s="74"/>
      <c r="K37" s="74"/>
      <c r="L37" s="74"/>
      <c r="M37" s="74"/>
      <c r="N37" s="74"/>
      <c r="O37" s="74"/>
      <c r="P37" s="74"/>
      <c r="Q37" s="74"/>
      <c r="R37" s="74"/>
      <c r="S37" s="74"/>
      <c r="T37" s="74"/>
      <c r="U37" s="74"/>
      <c r="V37" s="74"/>
      <c r="W37" s="74"/>
    </row>
    <row r="38" spans="1:23">
      <c r="A38" s="74"/>
      <c r="B38" s="74"/>
      <c r="C38" s="74"/>
      <c r="D38" s="74"/>
      <c r="E38" s="74"/>
      <c r="F38" s="74"/>
      <c r="G38" s="74"/>
      <c r="H38" s="74"/>
      <c r="I38" s="74"/>
      <c r="J38" s="74"/>
      <c r="K38" s="74"/>
      <c r="L38" s="74"/>
      <c r="M38" s="74"/>
      <c r="N38" s="74"/>
      <c r="O38" s="74"/>
      <c r="P38" s="74"/>
      <c r="Q38" s="74"/>
      <c r="R38" s="74"/>
      <c r="S38" s="74"/>
      <c r="T38" s="74"/>
      <c r="U38" s="74"/>
      <c r="V38" s="74"/>
      <c r="W38" s="74"/>
    </row>
    <row r="39" spans="1:23">
      <c r="A39" s="74"/>
      <c r="B39" s="74"/>
      <c r="C39" s="74"/>
      <c r="D39" s="74"/>
      <c r="E39" s="74"/>
      <c r="F39" s="74"/>
      <c r="G39" s="74"/>
      <c r="H39" s="74"/>
      <c r="I39" s="74"/>
      <c r="J39" s="74"/>
      <c r="K39" s="74"/>
      <c r="L39" s="74"/>
      <c r="M39" s="74"/>
      <c r="N39" s="74"/>
      <c r="O39" s="74"/>
      <c r="P39" s="74"/>
      <c r="Q39" s="74"/>
      <c r="R39" s="74"/>
      <c r="S39" s="74"/>
      <c r="T39" s="74"/>
      <c r="U39" s="74"/>
      <c r="V39" s="74"/>
      <c r="W39" s="74"/>
    </row>
    <row r="40" spans="1:23" ht="6" customHeight="1">
      <c r="A40" s="8"/>
      <c r="B40" s="8"/>
      <c r="C40" s="8"/>
      <c r="D40" s="8"/>
      <c r="E40" s="8"/>
      <c r="F40" s="8"/>
      <c r="G40" s="8"/>
      <c r="H40" s="8"/>
      <c r="I40" s="8"/>
      <c r="J40" s="8"/>
      <c r="K40" s="8"/>
      <c r="L40" s="8"/>
      <c r="M40" s="8"/>
      <c r="N40" s="8"/>
      <c r="O40" s="8"/>
      <c r="P40" s="8"/>
      <c r="Q40" s="8"/>
      <c r="R40" s="8"/>
      <c r="S40" s="8"/>
      <c r="T40" s="8"/>
      <c r="U40" s="8"/>
      <c r="V40" s="8"/>
      <c r="W40" s="8"/>
    </row>
    <row r="41" spans="1:23">
      <c r="E41"/>
    </row>
    <row r="42" spans="1:23">
      <c r="E42"/>
    </row>
    <row r="43" spans="1:23" ht="23.15" customHeight="1">
      <c r="A43" s="423" t="s">
        <v>2</v>
      </c>
      <c r="B43" s="423"/>
      <c r="C43" s="423"/>
      <c r="D43" s="423"/>
      <c r="E43" s="423"/>
      <c r="F43" s="423"/>
      <c r="G43" s="423"/>
      <c r="H43" s="423"/>
    </row>
    <row r="44" spans="1:23">
      <c r="E44"/>
    </row>
    <row r="45" spans="1:23">
      <c r="E45"/>
    </row>
    <row r="46" spans="1:23">
      <c r="E46"/>
    </row>
    <row r="47" spans="1:23">
      <c r="E47"/>
    </row>
    <row r="48" spans="1:23">
      <c r="E48"/>
    </row>
    <row r="49" spans="5:5" customFormat="1" ht="3.75" customHeight="1"/>
    <row r="51" spans="5:5">
      <c r="E51"/>
    </row>
    <row r="52" spans="5:5">
      <c r="E52"/>
    </row>
    <row r="53" spans="5:5">
      <c r="E53"/>
    </row>
    <row r="54" spans="5:5">
      <c r="E54"/>
    </row>
    <row r="55" spans="5:5">
      <c r="E55"/>
    </row>
    <row r="56" spans="5:5">
      <c r="E56"/>
    </row>
    <row r="57" spans="5:5">
      <c r="E57"/>
    </row>
    <row r="58" spans="5:5">
      <c r="E58"/>
    </row>
    <row r="59" spans="5:5">
      <c r="E59"/>
    </row>
    <row r="60" spans="5:5">
      <c r="E60"/>
    </row>
    <row r="61" spans="5:5">
      <c r="E61"/>
    </row>
    <row r="62" spans="5:5">
      <c r="E62"/>
    </row>
    <row r="63" spans="5:5">
      <c r="E63"/>
    </row>
    <row r="64" spans="5:5">
      <c r="E64"/>
    </row>
    <row r="65" spans="5:5">
      <c r="E65"/>
    </row>
    <row r="66" spans="5:5">
      <c r="E66"/>
    </row>
    <row r="67" spans="5:5">
      <c r="E67"/>
    </row>
    <row r="68" spans="5:5">
      <c r="E68"/>
    </row>
    <row r="69" spans="5:5">
      <c r="E69"/>
    </row>
    <row r="70" spans="5:5">
      <c r="E70"/>
    </row>
    <row r="71" spans="5:5">
      <c r="E71"/>
    </row>
    <row r="72" spans="5:5">
      <c r="E72"/>
    </row>
    <row r="73" spans="5:5">
      <c r="E73"/>
    </row>
    <row r="74" spans="5:5">
      <c r="E74"/>
    </row>
    <row r="75" spans="5:5">
      <c r="E75"/>
    </row>
    <row r="76" spans="5:5">
      <c r="E76"/>
    </row>
    <row r="77" spans="5:5">
      <c r="E77"/>
    </row>
    <row r="78" spans="5:5">
      <c r="E78"/>
    </row>
    <row r="79" spans="5:5">
      <c r="E79"/>
    </row>
    <row r="80" spans="5:5">
      <c r="E80"/>
    </row>
    <row r="81" spans="5:5">
      <c r="E81"/>
    </row>
    <row r="82" spans="5:5">
      <c r="E82"/>
    </row>
    <row r="83" spans="5:5">
      <c r="E83"/>
    </row>
    <row r="84" spans="5:5">
      <c r="E84"/>
    </row>
    <row r="85" spans="5:5">
      <c r="E85"/>
    </row>
    <row r="86" spans="5:5">
      <c r="E86"/>
    </row>
    <row r="87" spans="5:5">
      <c r="E87"/>
    </row>
    <row r="88" spans="5:5">
      <c r="E88"/>
    </row>
    <row r="89" spans="5:5">
      <c r="E89"/>
    </row>
    <row r="90" spans="5:5">
      <c r="E90"/>
    </row>
    <row r="91" spans="5:5">
      <c r="E91"/>
    </row>
    <row r="92" spans="5:5">
      <c r="E92"/>
    </row>
    <row r="93" spans="5:5">
      <c r="E93"/>
    </row>
    <row r="94" spans="5:5">
      <c r="E94"/>
    </row>
    <row r="95" spans="5:5">
      <c r="E95"/>
    </row>
    <row r="96" spans="5:5">
      <c r="E96"/>
    </row>
    <row r="97" spans="5:5">
      <c r="E97"/>
    </row>
    <row r="98" spans="5:5">
      <c r="E98"/>
    </row>
    <row r="99" spans="5:5">
      <c r="E99"/>
    </row>
    <row r="100" spans="5:5">
      <c r="E100"/>
    </row>
    <row r="101" spans="5:5">
      <c r="E101"/>
    </row>
    <row r="102" spans="5:5">
      <c r="E102"/>
    </row>
    <row r="103" spans="5:5">
      <c r="E103"/>
    </row>
    <row r="104" spans="5:5">
      <c r="E104"/>
    </row>
    <row r="105" spans="5:5">
      <c r="E105"/>
    </row>
    <row r="106" spans="5:5">
      <c r="E106"/>
    </row>
    <row r="107" spans="5:5">
      <c r="E107"/>
    </row>
    <row r="108" spans="5:5">
      <c r="E108"/>
    </row>
    <row r="109" spans="5:5">
      <c r="E109"/>
    </row>
    <row r="110" spans="5:5">
      <c r="E110"/>
    </row>
    <row r="111" spans="5:5">
      <c r="E111"/>
    </row>
    <row r="112" spans="5:5">
      <c r="E112"/>
    </row>
    <row r="113" spans="5:5">
      <c r="E113"/>
    </row>
    <row r="114" spans="5:5">
      <c r="E114"/>
    </row>
    <row r="115" spans="5:5">
      <c r="E115"/>
    </row>
    <row r="116" spans="5:5">
      <c r="E116"/>
    </row>
    <row r="117" spans="5:5">
      <c r="E117"/>
    </row>
    <row r="118" spans="5:5">
      <c r="E118"/>
    </row>
    <row r="119" spans="5:5">
      <c r="E119"/>
    </row>
    <row r="120" spans="5:5">
      <c r="E120"/>
    </row>
    <row r="121" spans="5:5">
      <c r="E121"/>
    </row>
    <row r="122" spans="5:5">
      <c r="E122"/>
    </row>
    <row r="123" spans="5:5">
      <c r="E123"/>
    </row>
    <row r="124" spans="5:5">
      <c r="E124"/>
    </row>
    <row r="125" spans="5:5">
      <c r="E125"/>
    </row>
    <row r="126" spans="5:5">
      <c r="E126"/>
    </row>
    <row r="127" spans="5:5">
      <c r="E127"/>
    </row>
    <row r="128" spans="5:5">
      <c r="E128"/>
    </row>
    <row r="129" spans="5:5">
      <c r="E129"/>
    </row>
    <row r="130" spans="5:5">
      <c r="E130"/>
    </row>
    <row r="131" spans="5:5">
      <c r="E131"/>
    </row>
    <row r="132" spans="5:5">
      <c r="E132"/>
    </row>
    <row r="133" spans="5:5">
      <c r="E133"/>
    </row>
    <row r="134" spans="5:5">
      <c r="E134"/>
    </row>
    <row r="135" spans="5:5">
      <c r="E135"/>
    </row>
    <row r="136" spans="5:5">
      <c r="E136"/>
    </row>
    <row r="137" spans="5:5">
      <c r="E137"/>
    </row>
    <row r="138" spans="5:5">
      <c r="E138"/>
    </row>
    <row r="139" spans="5:5">
      <c r="E139"/>
    </row>
    <row r="140" spans="5:5">
      <c r="E140"/>
    </row>
    <row r="141" spans="5:5">
      <c r="E141"/>
    </row>
    <row r="142" spans="5:5">
      <c r="E142"/>
    </row>
    <row r="143" spans="5:5">
      <c r="E143"/>
    </row>
    <row r="144" spans="5:5">
      <c r="E144"/>
    </row>
    <row r="145" spans="5:5">
      <c r="E145"/>
    </row>
    <row r="146" spans="5:5">
      <c r="E146"/>
    </row>
    <row r="147" spans="5:5">
      <c r="E147"/>
    </row>
    <row r="148" spans="5:5">
      <c r="E148"/>
    </row>
    <row r="149" spans="5:5">
      <c r="E149"/>
    </row>
    <row r="150" spans="5:5">
      <c r="E150"/>
    </row>
    <row r="151" spans="5:5">
      <c r="E151"/>
    </row>
    <row r="152" spans="5:5">
      <c r="E152"/>
    </row>
    <row r="153" spans="5:5">
      <c r="E153"/>
    </row>
    <row r="154" spans="5:5">
      <c r="E154"/>
    </row>
    <row r="155" spans="5:5">
      <c r="E155"/>
    </row>
    <row r="156" spans="5:5">
      <c r="E156"/>
    </row>
    <row r="157" spans="5:5">
      <c r="E157"/>
    </row>
    <row r="158" spans="5:5">
      <c r="E158"/>
    </row>
    <row r="159" spans="5:5">
      <c r="E159"/>
    </row>
    <row r="160" spans="5:5">
      <c r="E160"/>
    </row>
    <row r="161" spans="5:5">
      <c r="E161"/>
    </row>
    <row r="162" spans="5:5">
      <c r="E162"/>
    </row>
    <row r="163" spans="5:5">
      <c r="E163"/>
    </row>
    <row r="164" spans="5:5">
      <c r="E164"/>
    </row>
    <row r="165" spans="5:5">
      <c r="E165"/>
    </row>
    <row r="166" spans="5:5">
      <c r="E166"/>
    </row>
    <row r="167" spans="5:5">
      <c r="E167"/>
    </row>
    <row r="168" spans="5:5">
      <c r="E168"/>
    </row>
    <row r="169" spans="5:5">
      <c r="E169"/>
    </row>
    <row r="170" spans="5:5">
      <c r="E170"/>
    </row>
    <row r="171" spans="5:5">
      <c r="E171"/>
    </row>
    <row r="172" spans="5:5">
      <c r="E172"/>
    </row>
    <row r="173" spans="5:5">
      <c r="E173"/>
    </row>
    <row r="174" spans="5:5">
      <c r="E174"/>
    </row>
    <row r="175" spans="5:5">
      <c r="E175"/>
    </row>
    <row r="176" spans="5:5">
      <c r="E176"/>
    </row>
    <row r="177" spans="5:5">
      <c r="E177"/>
    </row>
    <row r="178" spans="5:5">
      <c r="E178"/>
    </row>
    <row r="179" spans="5:5">
      <c r="E179"/>
    </row>
    <row r="180" spans="5:5">
      <c r="E180"/>
    </row>
    <row r="181" spans="5:5">
      <c r="E181"/>
    </row>
    <row r="182" spans="5:5">
      <c r="E182"/>
    </row>
    <row r="183" spans="5:5">
      <c r="E183"/>
    </row>
    <row r="184" spans="5:5">
      <c r="E184"/>
    </row>
    <row r="185" spans="5:5">
      <c r="E185"/>
    </row>
    <row r="186" spans="5:5">
      <c r="E186"/>
    </row>
    <row r="187" spans="5:5">
      <c r="E187"/>
    </row>
    <row r="188" spans="5:5">
      <c r="E188"/>
    </row>
    <row r="189" spans="5:5">
      <c r="E189"/>
    </row>
    <row r="190" spans="5:5">
      <c r="E190"/>
    </row>
    <row r="191" spans="5:5">
      <c r="E191"/>
    </row>
    <row r="192" spans="5:5">
      <c r="E192"/>
    </row>
    <row r="193" spans="5:5">
      <c r="E193"/>
    </row>
    <row r="194" spans="5:5">
      <c r="E194"/>
    </row>
    <row r="195" spans="5:5">
      <c r="E195"/>
    </row>
    <row r="196" spans="5:5">
      <c r="E196"/>
    </row>
    <row r="197" spans="5:5">
      <c r="E197"/>
    </row>
    <row r="198" spans="5:5">
      <c r="E198"/>
    </row>
    <row r="199" spans="5:5">
      <c r="E199"/>
    </row>
    <row r="200" spans="5:5">
      <c r="E200"/>
    </row>
    <row r="201" spans="5:5">
      <c r="E201"/>
    </row>
    <row r="202" spans="5:5">
      <c r="E202"/>
    </row>
    <row r="203" spans="5:5">
      <c r="E203"/>
    </row>
    <row r="204" spans="5:5">
      <c r="E204"/>
    </row>
    <row r="205" spans="5:5">
      <c r="E205"/>
    </row>
    <row r="206" spans="5:5">
      <c r="E206"/>
    </row>
    <row r="207" spans="5:5">
      <c r="E207"/>
    </row>
    <row r="208" spans="5:5">
      <c r="E208"/>
    </row>
    <row r="209" spans="5:5">
      <c r="E209"/>
    </row>
    <row r="210" spans="5:5">
      <c r="E210"/>
    </row>
    <row r="211" spans="5:5">
      <c r="E211"/>
    </row>
    <row r="212" spans="5:5">
      <c r="E212"/>
    </row>
    <row r="213" spans="5:5">
      <c r="E213"/>
    </row>
    <row r="214" spans="5:5">
      <c r="E214"/>
    </row>
    <row r="215" spans="5:5">
      <c r="E215"/>
    </row>
    <row r="216" spans="5:5">
      <c r="E216"/>
    </row>
    <row r="217" spans="5:5">
      <c r="E217"/>
    </row>
    <row r="218" spans="5:5">
      <c r="E218"/>
    </row>
    <row r="219" spans="5:5">
      <c r="E219"/>
    </row>
    <row r="220" spans="5:5">
      <c r="E220"/>
    </row>
    <row r="221" spans="5:5">
      <c r="E221"/>
    </row>
    <row r="222" spans="5:5">
      <c r="E222"/>
    </row>
    <row r="223" spans="5:5">
      <c r="E223"/>
    </row>
    <row r="224" spans="5:5">
      <c r="E224"/>
    </row>
    <row r="225" spans="5:5">
      <c r="E225"/>
    </row>
    <row r="226" spans="5:5">
      <c r="E226"/>
    </row>
    <row r="227" spans="5:5">
      <c r="E227"/>
    </row>
    <row r="228" spans="5:5">
      <c r="E228"/>
    </row>
    <row r="229" spans="5:5">
      <c r="E229"/>
    </row>
    <row r="230" spans="5:5">
      <c r="E230"/>
    </row>
    <row r="231" spans="5:5">
      <c r="E231"/>
    </row>
    <row r="232" spans="5:5">
      <c r="E232"/>
    </row>
    <row r="233" spans="5:5">
      <c r="E233"/>
    </row>
    <row r="234" spans="5:5">
      <c r="E234"/>
    </row>
    <row r="235" spans="5:5">
      <c r="E235"/>
    </row>
    <row r="236" spans="5:5">
      <c r="E236"/>
    </row>
    <row r="237" spans="5:5">
      <c r="E237"/>
    </row>
    <row r="238" spans="5:5">
      <c r="E238"/>
    </row>
    <row r="239" spans="5:5">
      <c r="E239"/>
    </row>
    <row r="240" spans="5:5">
      <c r="E240"/>
    </row>
    <row r="241" spans="5:5">
      <c r="E241"/>
    </row>
    <row r="242" spans="5:5">
      <c r="E242"/>
    </row>
    <row r="243" spans="5:5">
      <c r="E243"/>
    </row>
    <row r="244" spans="5:5">
      <c r="E244"/>
    </row>
    <row r="245" spans="5:5">
      <c r="E245"/>
    </row>
    <row r="246" spans="5:5">
      <c r="E246"/>
    </row>
    <row r="247" spans="5:5">
      <c r="E247"/>
    </row>
    <row r="248" spans="5:5">
      <c r="E248"/>
    </row>
    <row r="249" spans="5:5">
      <c r="E249"/>
    </row>
    <row r="250" spans="5:5">
      <c r="E250"/>
    </row>
    <row r="251" spans="5:5">
      <c r="E251"/>
    </row>
    <row r="252" spans="5:5">
      <c r="E252"/>
    </row>
    <row r="253" spans="5:5">
      <c r="E253"/>
    </row>
    <row r="254" spans="5:5">
      <c r="E254"/>
    </row>
    <row r="255" spans="5:5">
      <c r="E255"/>
    </row>
    <row r="256" spans="5:5">
      <c r="E256"/>
    </row>
    <row r="257" spans="5:5">
      <c r="E257"/>
    </row>
    <row r="258" spans="5:5">
      <c r="E258"/>
    </row>
    <row r="259" spans="5:5">
      <c r="E259"/>
    </row>
    <row r="260" spans="5:5">
      <c r="E260"/>
    </row>
    <row r="261" spans="5:5">
      <c r="E261"/>
    </row>
    <row r="262" spans="5:5">
      <c r="E262"/>
    </row>
    <row r="263" spans="5:5">
      <c r="E263"/>
    </row>
    <row r="264" spans="5:5">
      <c r="E264"/>
    </row>
    <row r="265" spans="5:5">
      <c r="E265"/>
    </row>
    <row r="266" spans="5:5">
      <c r="E266"/>
    </row>
    <row r="267" spans="5:5">
      <c r="E267"/>
    </row>
    <row r="268" spans="5:5">
      <c r="E268"/>
    </row>
    <row r="269" spans="5:5">
      <c r="E269"/>
    </row>
    <row r="270" spans="5:5">
      <c r="E270"/>
    </row>
    <row r="271" spans="5:5">
      <c r="E271"/>
    </row>
    <row r="272" spans="5:5">
      <c r="E272"/>
    </row>
    <row r="273" spans="5:5">
      <c r="E273"/>
    </row>
    <row r="274" spans="5:5">
      <c r="E274"/>
    </row>
    <row r="275" spans="5:5">
      <c r="E275"/>
    </row>
    <row r="276" spans="5:5">
      <c r="E276"/>
    </row>
    <row r="277" spans="5:5">
      <c r="E277"/>
    </row>
    <row r="278" spans="5:5">
      <c r="E278"/>
    </row>
    <row r="279" spans="5:5">
      <c r="E279"/>
    </row>
    <row r="280" spans="5:5">
      <c r="E280"/>
    </row>
    <row r="281" spans="5:5">
      <c r="E281"/>
    </row>
    <row r="282" spans="5:5">
      <c r="E282"/>
    </row>
    <row r="283" spans="5:5">
      <c r="E283"/>
    </row>
    <row r="284" spans="5:5">
      <c r="E284"/>
    </row>
    <row r="285" spans="5:5">
      <c r="E285"/>
    </row>
    <row r="286" spans="5:5">
      <c r="E286"/>
    </row>
    <row r="287" spans="5:5">
      <c r="E287"/>
    </row>
    <row r="288" spans="5:5">
      <c r="E288"/>
    </row>
    <row r="289" spans="5:5">
      <c r="E289"/>
    </row>
    <row r="290" spans="5:5">
      <c r="E290"/>
    </row>
    <row r="291" spans="5:5">
      <c r="E291"/>
    </row>
    <row r="292" spans="5:5">
      <c r="E292"/>
    </row>
    <row r="293" spans="5:5">
      <c r="E293"/>
    </row>
    <row r="294" spans="5:5">
      <c r="E294"/>
    </row>
    <row r="295" spans="5:5">
      <c r="E295"/>
    </row>
    <row r="296" spans="5:5">
      <c r="E296"/>
    </row>
    <row r="297" spans="5:5">
      <c r="E297"/>
    </row>
    <row r="298" spans="5:5">
      <c r="E298"/>
    </row>
    <row r="299" spans="5:5">
      <c r="E299"/>
    </row>
    <row r="300" spans="5:5">
      <c r="E300"/>
    </row>
    <row r="301" spans="5:5">
      <c r="E301"/>
    </row>
    <row r="302" spans="5:5">
      <c r="E302"/>
    </row>
    <row r="303" spans="5:5">
      <c r="E303"/>
    </row>
    <row r="304" spans="5:5">
      <c r="E304"/>
    </row>
    <row r="305" spans="5:5">
      <c r="E305"/>
    </row>
    <row r="306" spans="5:5">
      <c r="E306"/>
    </row>
    <row r="307" spans="5:5">
      <c r="E307"/>
    </row>
    <row r="308" spans="5:5">
      <c r="E308"/>
    </row>
    <row r="309" spans="5:5">
      <c r="E309"/>
    </row>
    <row r="310" spans="5:5">
      <c r="E310"/>
    </row>
    <row r="311" spans="5:5">
      <c r="E311"/>
    </row>
    <row r="312" spans="5:5">
      <c r="E312"/>
    </row>
    <row r="313" spans="5:5">
      <c r="E313"/>
    </row>
    <row r="314" spans="5:5">
      <c r="E314"/>
    </row>
    <row r="315" spans="5:5">
      <c r="E315"/>
    </row>
    <row r="316" spans="5:5">
      <c r="E316"/>
    </row>
    <row r="317" spans="5:5">
      <c r="E317"/>
    </row>
    <row r="318" spans="5:5">
      <c r="E318"/>
    </row>
    <row r="319" spans="5:5">
      <c r="E319"/>
    </row>
    <row r="320" spans="5:5">
      <c r="E320"/>
    </row>
    <row r="321" spans="5:5">
      <c r="E321"/>
    </row>
    <row r="322" spans="5:5">
      <c r="E322"/>
    </row>
    <row r="323" spans="5:5">
      <c r="E323"/>
    </row>
    <row r="324" spans="5:5">
      <c r="E324"/>
    </row>
    <row r="325" spans="5:5">
      <c r="E325"/>
    </row>
    <row r="326" spans="5:5">
      <c r="E326"/>
    </row>
    <row r="327" spans="5:5">
      <c r="E327"/>
    </row>
    <row r="328" spans="5:5">
      <c r="E328"/>
    </row>
    <row r="329" spans="5:5">
      <c r="E329"/>
    </row>
    <row r="330" spans="5:5">
      <c r="E330"/>
    </row>
    <row r="331" spans="5:5">
      <c r="E331"/>
    </row>
    <row r="332" spans="5:5">
      <c r="E332"/>
    </row>
    <row r="333" spans="5:5">
      <c r="E333"/>
    </row>
    <row r="334" spans="5:5">
      <c r="E334"/>
    </row>
    <row r="335" spans="5:5">
      <c r="E335"/>
    </row>
    <row r="336" spans="5:5">
      <c r="E336"/>
    </row>
    <row r="337" spans="5:5">
      <c r="E337"/>
    </row>
    <row r="338" spans="5:5">
      <c r="E338"/>
    </row>
    <row r="339" spans="5:5">
      <c r="E339"/>
    </row>
    <row r="340" spans="5:5">
      <c r="E340"/>
    </row>
    <row r="341" spans="5:5">
      <c r="E341"/>
    </row>
    <row r="342" spans="5:5">
      <c r="E342"/>
    </row>
    <row r="343" spans="5:5">
      <c r="E343"/>
    </row>
    <row r="344" spans="5:5">
      <c r="E344"/>
    </row>
    <row r="345" spans="5:5">
      <c r="E345"/>
    </row>
    <row r="346" spans="5:5">
      <c r="E346"/>
    </row>
    <row r="347" spans="5:5">
      <c r="E347"/>
    </row>
    <row r="348" spans="5:5">
      <c r="E348"/>
    </row>
    <row r="349" spans="5:5">
      <c r="E349"/>
    </row>
    <row r="350" spans="5:5">
      <c r="E350"/>
    </row>
    <row r="351" spans="5:5">
      <c r="E351"/>
    </row>
    <row r="352" spans="5:5">
      <c r="E352"/>
    </row>
    <row r="353" spans="5:5">
      <c r="E353"/>
    </row>
    <row r="354" spans="5:5">
      <c r="E354"/>
    </row>
    <row r="355" spans="5:5">
      <c r="E355"/>
    </row>
    <row r="356" spans="5:5">
      <c r="E356"/>
    </row>
    <row r="357" spans="5:5">
      <c r="E357"/>
    </row>
    <row r="358" spans="5:5">
      <c r="E358"/>
    </row>
    <row r="359" spans="5:5">
      <c r="E359"/>
    </row>
    <row r="360" spans="5:5">
      <c r="E360"/>
    </row>
    <row r="361" spans="5:5">
      <c r="E361"/>
    </row>
    <row r="362" spans="5:5">
      <c r="E362"/>
    </row>
    <row r="363" spans="5:5">
      <c r="E363"/>
    </row>
    <row r="364" spans="5:5">
      <c r="E364"/>
    </row>
    <row r="365" spans="5:5">
      <c r="E365"/>
    </row>
    <row r="366" spans="5:5">
      <c r="E366"/>
    </row>
    <row r="367" spans="5:5">
      <c r="E367"/>
    </row>
    <row r="368" spans="5:5">
      <c r="E368"/>
    </row>
    <row r="369" spans="5:5">
      <c r="E369"/>
    </row>
    <row r="370" spans="5:5">
      <c r="E370"/>
    </row>
    <row r="371" spans="5:5">
      <c r="E371"/>
    </row>
    <row r="372" spans="5:5">
      <c r="E372"/>
    </row>
    <row r="373" spans="5:5">
      <c r="E373"/>
    </row>
    <row r="374" spans="5:5">
      <c r="E374"/>
    </row>
    <row r="375" spans="5:5">
      <c r="E375"/>
    </row>
    <row r="376" spans="5:5">
      <c r="E376"/>
    </row>
    <row r="377" spans="5:5">
      <c r="E377"/>
    </row>
    <row r="378" spans="5:5">
      <c r="E378"/>
    </row>
    <row r="379" spans="5:5">
      <c r="E379"/>
    </row>
    <row r="380" spans="5:5">
      <c r="E380"/>
    </row>
    <row r="381" spans="5:5">
      <c r="E381"/>
    </row>
    <row r="382" spans="5:5">
      <c r="E382"/>
    </row>
    <row r="383" spans="5:5">
      <c r="E383"/>
    </row>
    <row r="384" spans="5:5">
      <c r="E384"/>
    </row>
    <row r="385" spans="5:5">
      <c r="E385"/>
    </row>
    <row r="386" spans="5:5">
      <c r="E386"/>
    </row>
    <row r="387" spans="5:5">
      <c r="E387"/>
    </row>
    <row r="388" spans="5:5">
      <c r="E388"/>
    </row>
    <row r="389" spans="5:5">
      <c r="E389"/>
    </row>
    <row r="390" spans="5:5">
      <c r="E390"/>
    </row>
    <row r="391" spans="5:5">
      <c r="E391"/>
    </row>
    <row r="392" spans="5:5">
      <c r="E392"/>
    </row>
    <row r="393" spans="5:5">
      <c r="E393"/>
    </row>
    <row r="394" spans="5:5">
      <c r="E394"/>
    </row>
    <row r="395" spans="5:5">
      <c r="E395"/>
    </row>
    <row r="396" spans="5:5">
      <c r="E396"/>
    </row>
    <row r="397" spans="5:5">
      <c r="E397"/>
    </row>
    <row r="398" spans="5:5">
      <c r="E398"/>
    </row>
    <row r="399" spans="5:5">
      <c r="E399"/>
    </row>
    <row r="400" spans="5:5">
      <c r="E400"/>
    </row>
    <row r="401" spans="5:5">
      <c r="E401"/>
    </row>
    <row r="402" spans="5:5">
      <c r="E402"/>
    </row>
    <row r="403" spans="5:5">
      <c r="E403"/>
    </row>
    <row r="404" spans="5:5">
      <c r="E404"/>
    </row>
    <row r="405" spans="5:5">
      <c r="E405"/>
    </row>
    <row r="406" spans="5:5">
      <c r="E406"/>
    </row>
    <row r="407" spans="5:5">
      <c r="E407"/>
    </row>
    <row r="408" spans="5:5">
      <c r="E408"/>
    </row>
    <row r="409" spans="5:5">
      <c r="E409"/>
    </row>
    <row r="410" spans="5:5">
      <c r="E410"/>
    </row>
    <row r="411" spans="5:5">
      <c r="E411"/>
    </row>
    <row r="412" spans="5:5">
      <c r="E412"/>
    </row>
    <row r="413" spans="5:5">
      <c r="E413"/>
    </row>
    <row r="414" spans="5:5">
      <c r="E414"/>
    </row>
    <row r="415" spans="5:5">
      <c r="E415"/>
    </row>
    <row r="416" spans="5:5">
      <c r="E416"/>
    </row>
    <row r="417" spans="5:5">
      <c r="E417"/>
    </row>
    <row r="418" spans="5:5">
      <c r="E418"/>
    </row>
    <row r="419" spans="5:5">
      <c r="E419"/>
    </row>
    <row r="420" spans="5:5">
      <c r="E420"/>
    </row>
    <row r="421" spans="5:5">
      <c r="E421"/>
    </row>
    <row r="422" spans="5:5">
      <c r="E422"/>
    </row>
    <row r="423" spans="5:5">
      <c r="E423"/>
    </row>
    <row r="424" spans="5:5">
      <c r="E424"/>
    </row>
    <row r="425" spans="5:5">
      <c r="E425"/>
    </row>
    <row r="426" spans="5:5">
      <c r="E426"/>
    </row>
    <row r="427" spans="5:5">
      <c r="E427"/>
    </row>
    <row r="428" spans="5:5">
      <c r="E428"/>
    </row>
    <row r="429" spans="5:5">
      <c r="E429"/>
    </row>
    <row r="430" spans="5:5">
      <c r="E430"/>
    </row>
    <row r="431" spans="5:5">
      <c r="E431"/>
    </row>
    <row r="432" spans="5:5">
      <c r="E432"/>
    </row>
    <row r="433" spans="5:5">
      <c r="E433"/>
    </row>
    <row r="434" spans="5:5">
      <c r="E434"/>
    </row>
    <row r="435" spans="5:5">
      <c r="E435"/>
    </row>
    <row r="436" spans="5:5">
      <c r="E436"/>
    </row>
    <row r="437" spans="5:5">
      <c r="E437"/>
    </row>
    <row r="438" spans="5:5">
      <c r="E438"/>
    </row>
  </sheetData>
  <mergeCells count="6">
    <mergeCell ref="A43:H43"/>
    <mergeCell ref="A12:W13"/>
    <mergeCell ref="A11:W11"/>
    <mergeCell ref="A27:I27"/>
    <mergeCell ref="A14:W14"/>
    <mergeCell ref="A15:W15"/>
  </mergeCells>
  <pageMargins left="0.39370078740157483" right="0.39370078740157483" top="0.62992125984251968" bottom="0.59055118110236227" header="0" footer="0.39370078740157483"/>
  <pageSetup paperSize="9" scale="62" orientation="landscape"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0CA8A-181B-42E8-9722-A744BACDE09F}">
  <sheetPr>
    <pageSetUpPr fitToPage="1"/>
  </sheetPr>
  <dimension ref="A1:M98"/>
  <sheetViews>
    <sheetView zoomScale="80" zoomScaleNormal="80" zoomScaleSheetLayoutView="75" workbookViewId="0">
      <selection activeCell="F64" sqref="F64"/>
    </sheetView>
  </sheetViews>
  <sheetFormatPr defaultColWidth="9.08984375" defaultRowHeight="12.5"/>
  <cols>
    <col min="1" max="1" width="23.90625" style="244" bestFit="1" customWidth="1"/>
    <col min="2" max="2" width="9.08984375" style="246"/>
    <col min="3" max="3" width="42.54296875" style="244" bestFit="1" customWidth="1"/>
    <col min="4" max="4" width="12.08984375" style="244" bestFit="1" customWidth="1"/>
    <col min="5" max="5" width="42.54296875" style="244" bestFit="1" customWidth="1"/>
    <col min="6" max="6" width="16.90625" style="247" bestFit="1" customWidth="1"/>
    <col min="7" max="7" width="16.90625" style="248" bestFit="1" customWidth="1"/>
    <col min="8" max="8" width="14.08984375" style="247" customWidth="1"/>
    <col min="9" max="9" width="16.08984375" style="247" customWidth="1"/>
    <col min="10" max="10" width="14.08984375" style="247" bestFit="1" customWidth="1"/>
    <col min="11" max="11" width="48.453125" style="244" customWidth="1"/>
    <col min="12" max="12" width="108.08984375" style="244" customWidth="1"/>
    <col min="13" max="16384" width="9.08984375" style="244"/>
  </cols>
  <sheetData>
    <row r="1" spans="1:13" customFormat="1" ht="12.9" customHeight="1">
      <c r="A1" s="504" t="s">
        <v>286</v>
      </c>
      <c r="B1" s="505"/>
      <c r="C1" s="505"/>
      <c r="D1" s="505"/>
      <c r="E1" s="505"/>
      <c r="F1" s="505"/>
      <c r="G1" s="505"/>
      <c r="H1" s="505"/>
      <c r="I1" s="505"/>
      <c r="J1" s="505"/>
      <c r="K1" s="505"/>
      <c r="L1" s="506"/>
    </row>
    <row r="3" spans="1:13" ht="13">
      <c r="A3" s="126">
        <f>' Property Summary'!D6</f>
        <v>84900</v>
      </c>
      <c r="B3" s="127"/>
      <c r="C3" s="128" t="str">
        <f>' Property Summary'!D5</f>
        <v>Woodlands Business Park, Milton Keynes, MK14 6EY</v>
      </c>
      <c r="D3" s="128"/>
      <c r="E3" s="128"/>
      <c r="F3" s="129"/>
      <c r="G3" s="130" t="s">
        <v>51</v>
      </c>
      <c r="H3" s="131" t="s">
        <v>52</v>
      </c>
      <c r="I3" s="497" t="s">
        <v>53</v>
      </c>
      <c r="J3" s="497"/>
      <c r="K3" s="132"/>
      <c r="L3" s="132"/>
      <c r="M3" s="90"/>
    </row>
    <row r="4" spans="1:13" ht="13">
      <c r="A4" s="128"/>
      <c r="B4" s="127"/>
      <c r="C4" s="289">
        <f>' Property Summary'!D10</f>
        <v>46022</v>
      </c>
      <c r="D4" s="133"/>
      <c r="E4" s="128"/>
      <c r="F4" s="129"/>
      <c r="G4" s="134" t="s">
        <v>54</v>
      </c>
      <c r="H4" s="135">
        <f>'Apportionment Detail'!B32</f>
        <v>10104</v>
      </c>
      <c r="I4" s="129"/>
      <c r="J4" s="129"/>
      <c r="K4" s="136"/>
      <c r="L4" s="136"/>
      <c r="M4" s="90"/>
    </row>
    <row r="5" spans="1:13" ht="13" thickBot="1">
      <c r="A5" s="90"/>
      <c r="B5" s="137"/>
      <c r="C5" s="90"/>
      <c r="D5" s="90"/>
      <c r="E5" s="90"/>
      <c r="F5" s="138"/>
      <c r="G5" s="139"/>
      <c r="H5" s="90"/>
      <c r="I5" s="90"/>
      <c r="J5" s="90"/>
      <c r="K5" s="90"/>
      <c r="L5" s="90"/>
      <c r="M5" s="90"/>
    </row>
    <row r="6" spans="1:13" ht="35.15" customHeight="1">
      <c r="A6" s="484" t="s">
        <v>55</v>
      </c>
      <c r="B6" s="459"/>
      <c r="C6" s="484" t="s">
        <v>56</v>
      </c>
      <c r="D6" s="484" t="s">
        <v>57</v>
      </c>
      <c r="E6" s="500" t="s">
        <v>58</v>
      </c>
      <c r="F6" s="328" t="s">
        <v>60</v>
      </c>
      <c r="G6" s="313" t="s">
        <v>60</v>
      </c>
      <c r="H6" s="502" t="s">
        <v>61</v>
      </c>
      <c r="I6" s="502" t="s">
        <v>62</v>
      </c>
      <c r="J6" s="328" t="s">
        <v>409</v>
      </c>
      <c r="K6" s="500" t="s">
        <v>63</v>
      </c>
      <c r="L6" s="498" t="s">
        <v>64</v>
      </c>
      <c r="M6" s="90"/>
    </row>
    <row r="7" spans="1:13" s="109" customFormat="1" ht="19.5" customHeight="1" thickBot="1">
      <c r="A7" s="499"/>
      <c r="B7" s="501"/>
      <c r="C7" s="499"/>
      <c r="D7" s="499"/>
      <c r="E7" s="501"/>
      <c r="F7" s="291">
        <v>46022</v>
      </c>
      <c r="G7" s="292">
        <v>45657</v>
      </c>
      <c r="H7" s="503"/>
      <c r="I7" s="503"/>
      <c r="J7" s="291">
        <v>45657</v>
      </c>
      <c r="K7" s="501"/>
      <c r="L7" s="499"/>
      <c r="M7" s="108"/>
    </row>
    <row r="8" spans="1:13" ht="24.65" customHeight="1">
      <c r="A8" s="504" t="s">
        <v>286</v>
      </c>
      <c r="B8" s="505"/>
      <c r="C8" s="505"/>
      <c r="D8" s="505"/>
      <c r="E8" s="505"/>
      <c r="F8" s="505"/>
      <c r="G8" s="505"/>
      <c r="H8" s="505"/>
      <c r="I8" s="505"/>
      <c r="J8" s="505"/>
      <c r="K8" s="505"/>
      <c r="L8" s="506"/>
      <c r="M8" s="90"/>
    </row>
    <row r="9" spans="1:13" ht="24.65" hidden="1" customHeight="1">
      <c r="A9" s="491" t="s">
        <v>66</v>
      </c>
      <c r="B9" s="140">
        <v>1</v>
      </c>
      <c r="C9" s="141" t="s">
        <v>67</v>
      </c>
      <c r="D9" s="141" t="s">
        <v>68</v>
      </c>
      <c r="E9" s="141" t="s">
        <v>69</v>
      </c>
      <c r="F9" s="142"/>
      <c r="G9" s="142"/>
      <c r="H9" s="142">
        <f>F9-G9</f>
        <v>0</v>
      </c>
      <c r="I9" s="143" t="e">
        <f>-1+(F9/G9)</f>
        <v>#DIV/0!</v>
      </c>
      <c r="J9" s="144"/>
      <c r="K9" s="145" t="s">
        <v>69</v>
      </c>
      <c r="L9" s="146"/>
      <c r="M9" s="90"/>
    </row>
    <row r="10" spans="1:13" ht="24.65" hidden="1" customHeight="1">
      <c r="A10" s="466"/>
      <c r="B10" s="147">
        <v>2</v>
      </c>
      <c r="C10" s="148" t="s">
        <v>70</v>
      </c>
      <c r="D10" s="148" t="s">
        <v>71</v>
      </c>
      <c r="E10" s="148" t="s">
        <v>72</v>
      </c>
      <c r="F10" s="149"/>
      <c r="G10" s="149"/>
      <c r="H10" s="149">
        <f t="shared" ref="H10:H78" si="0">F10-G10</f>
        <v>0</v>
      </c>
      <c r="I10" s="150" t="e">
        <f t="shared" ref="I10:I78" si="1">-1+(F10/G10)</f>
        <v>#DIV/0!</v>
      </c>
      <c r="J10" s="151"/>
      <c r="K10" s="152" t="s">
        <v>72</v>
      </c>
      <c r="L10" s="153"/>
      <c r="M10" s="90"/>
    </row>
    <row r="11" spans="1:13" ht="24.65" hidden="1" customHeight="1">
      <c r="A11" s="466"/>
      <c r="B11" s="147"/>
      <c r="C11" s="148" t="s">
        <v>70</v>
      </c>
      <c r="D11" s="148" t="s">
        <v>73</v>
      </c>
      <c r="E11" s="148" t="s">
        <v>74</v>
      </c>
      <c r="F11" s="149"/>
      <c r="G11" s="149"/>
      <c r="H11" s="149">
        <f t="shared" si="0"/>
        <v>0</v>
      </c>
      <c r="I11" s="150" t="e">
        <f t="shared" si="1"/>
        <v>#DIV/0!</v>
      </c>
      <c r="J11" s="151"/>
      <c r="K11" s="152" t="s">
        <v>74</v>
      </c>
      <c r="L11" s="153"/>
      <c r="M11" s="90"/>
    </row>
    <row r="12" spans="1:13" ht="24.65" hidden="1" customHeight="1">
      <c r="A12" s="466"/>
      <c r="B12" s="147"/>
      <c r="C12" s="148" t="s">
        <v>70</v>
      </c>
      <c r="D12" s="148" t="s">
        <v>75</v>
      </c>
      <c r="E12" s="148" t="s">
        <v>76</v>
      </c>
      <c r="F12" s="149"/>
      <c r="G12" s="149"/>
      <c r="H12" s="149">
        <f t="shared" si="0"/>
        <v>0</v>
      </c>
      <c r="I12" s="150" t="e">
        <f t="shared" si="1"/>
        <v>#DIV/0!</v>
      </c>
      <c r="J12" s="151"/>
      <c r="K12" s="152" t="s">
        <v>76</v>
      </c>
      <c r="L12" s="153"/>
      <c r="M12" s="90"/>
    </row>
    <row r="13" spans="1:13" ht="24.65" hidden="1" customHeight="1">
      <c r="A13" s="466"/>
      <c r="B13" s="147">
        <v>3</v>
      </c>
      <c r="C13" s="148" t="s">
        <v>77</v>
      </c>
      <c r="D13" s="148" t="s">
        <v>78</v>
      </c>
      <c r="E13" s="148" t="s">
        <v>79</v>
      </c>
      <c r="F13" s="149"/>
      <c r="G13" s="149"/>
      <c r="H13" s="149">
        <f t="shared" si="0"/>
        <v>0</v>
      </c>
      <c r="I13" s="150" t="e">
        <f t="shared" si="1"/>
        <v>#DIV/0!</v>
      </c>
      <c r="J13" s="151"/>
      <c r="K13" s="152" t="s">
        <v>79</v>
      </c>
      <c r="L13" s="153"/>
      <c r="M13" s="90"/>
    </row>
    <row r="14" spans="1:13" ht="24.65" hidden="1" customHeight="1">
      <c r="A14" s="466"/>
      <c r="B14" s="147"/>
      <c r="C14" s="148" t="s">
        <v>77</v>
      </c>
      <c r="D14" s="148" t="s">
        <v>80</v>
      </c>
      <c r="E14" s="148" t="s">
        <v>81</v>
      </c>
      <c r="F14" s="149"/>
      <c r="G14" s="149"/>
      <c r="H14" s="149">
        <f t="shared" si="0"/>
        <v>0</v>
      </c>
      <c r="I14" s="150" t="e">
        <f t="shared" si="1"/>
        <v>#DIV/0!</v>
      </c>
      <c r="J14" s="151"/>
      <c r="K14" s="152" t="s">
        <v>81</v>
      </c>
      <c r="L14" s="153"/>
      <c r="M14" s="90"/>
    </row>
    <row r="15" spans="1:13" ht="24.65" hidden="1" customHeight="1">
      <c r="A15" s="466"/>
      <c r="B15" s="147"/>
      <c r="C15" s="148" t="s">
        <v>77</v>
      </c>
      <c r="D15" s="148" t="s">
        <v>82</v>
      </c>
      <c r="E15" s="148" t="s">
        <v>83</v>
      </c>
      <c r="F15" s="149"/>
      <c r="G15" s="149"/>
      <c r="H15" s="149">
        <f t="shared" si="0"/>
        <v>0</v>
      </c>
      <c r="I15" s="150" t="e">
        <f t="shared" si="1"/>
        <v>#DIV/0!</v>
      </c>
      <c r="J15" s="151"/>
      <c r="K15" s="152" t="s">
        <v>83</v>
      </c>
      <c r="L15" s="153"/>
      <c r="M15" s="90"/>
    </row>
    <row r="16" spans="1:13" ht="24.65" hidden="1" customHeight="1">
      <c r="A16" s="466"/>
      <c r="B16" s="147"/>
      <c r="C16" s="148" t="s">
        <v>77</v>
      </c>
      <c r="D16" s="148" t="s">
        <v>84</v>
      </c>
      <c r="E16" s="148" t="s">
        <v>85</v>
      </c>
      <c r="F16" s="149"/>
      <c r="G16" s="149"/>
      <c r="H16" s="149">
        <f t="shared" si="0"/>
        <v>0</v>
      </c>
      <c r="I16" s="150" t="e">
        <f t="shared" si="1"/>
        <v>#DIV/0!</v>
      </c>
      <c r="J16" s="151"/>
      <c r="K16" s="152" t="s">
        <v>85</v>
      </c>
      <c r="L16" s="153"/>
      <c r="M16" s="90"/>
    </row>
    <row r="17" spans="1:13" ht="24.65" hidden="1" customHeight="1">
      <c r="A17" s="466"/>
      <c r="B17" s="147"/>
      <c r="C17" s="148" t="s">
        <v>77</v>
      </c>
      <c r="D17" s="148" t="s">
        <v>86</v>
      </c>
      <c r="E17" s="148" t="s">
        <v>87</v>
      </c>
      <c r="F17" s="149"/>
      <c r="G17" s="149"/>
      <c r="H17" s="149">
        <f t="shared" si="0"/>
        <v>0</v>
      </c>
      <c r="I17" s="150" t="e">
        <f t="shared" si="1"/>
        <v>#DIV/0!</v>
      </c>
      <c r="J17" s="151"/>
      <c r="K17" s="152" t="s">
        <v>87</v>
      </c>
      <c r="L17" s="153"/>
      <c r="M17" s="90"/>
    </row>
    <row r="18" spans="1:13" ht="24.65" customHeight="1">
      <c r="A18" s="466"/>
      <c r="B18" s="147"/>
      <c r="C18" s="148" t="s">
        <v>77</v>
      </c>
      <c r="D18" s="148" t="s">
        <v>88</v>
      </c>
      <c r="E18" s="148" t="s">
        <v>89</v>
      </c>
      <c r="F18" s="149">
        <v>1308</v>
      </c>
      <c r="G18" s="149">
        <v>1246</v>
      </c>
      <c r="H18" s="149">
        <f t="shared" si="0"/>
        <v>62</v>
      </c>
      <c r="I18" s="150">
        <f t="shared" si="1"/>
        <v>4.9759229534510396E-2</v>
      </c>
      <c r="J18" s="151">
        <v>1246</v>
      </c>
      <c r="K18" s="152" t="s">
        <v>89</v>
      </c>
      <c r="L18" s="333" t="s">
        <v>382</v>
      </c>
      <c r="M18" s="181"/>
    </row>
    <row r="19" spans="1:13" ht="24.65" hidden="1" customHeight="1">
      <c r="A19" s="466"/>
      <c r="B19" s="147"/>
      <c r="C19" s="148" t="s">
        <v>77</v>
      </c>
      <c r="D19" s="148" t="s">
        <v>90</v>
      </c>
      <c r="E19" s="148" t="s">
        <v>91</v>
      </c>
      <c r="F19" s="149"/>
      <c r="G19" s="149"/>
      <c r="H19" s="149">
        <f t="shared" si="0"/>
        <v>0</v>
      </c>
      <c r="I19" s="150" t="e">
        <f t="shared" si="1"/>
        <v>#DIV/0!</v>
      </c>
      <c r="J19" s="155"/>
      <c r="K19" s="152" t="s">
        <v>91</v>
      </c>
      <c r="L19" s="333" t="s">
        <v>300</v>
      </c>
      <c r="M19" s="90"/>
    </row>
    <row r="20" spans="1:13" s="109" customFormat="1" ht="24.65" hidden="1" customHeight="1" thickBot="1">
      <c r="A20" s="466"/>
      <c r="B20" s="147"/>
      <c r="C20" s="148" t="s">
        <v>77</v>
      </c>
      <c r="D20" s="148">
        <v>10370</v>
      </c>
      <c r="E20" s="148" t="s">
        <v>92</v>
      </c>
      <c r="F20" s="149"/>
      <c r="G20" s="149"/>
      <c r="H20" s="149">
        <f t="shared" si="0"/>
        <v>0</v>
      </c>
      <c r="I20" s="150" t="e">
        <f t="shared" si="1"/>
        <v>#DIV/0!</v>
      </c>
      <c r="J20" s="155"/>
      <c r="K20" s="152" t="s">
        <v>92</v>
      </c>
      <c r="L20" s="333"/>
      <c r="M20" s="108"/>
    </row>
    <row r="21" spans="1:13" ht="23">
      <c r="A21" s="466"/>
      <c r="B21" s="147">
        <v>4</v>
      </c>
      <c r="C21" s="148" t="s">
        <v>93</v>
      </c>
      <c r="D21" s="148" t="s">
        <v>94</v>
      </c>
      <c r="E21" s="148" t="s">
        <v>95</v>
      </c>
      <c r="F21" s="149">
        <f>1355+375</f>
        <v>1730</v>
      </c>
      <c r="G21" s="149">
        <v>1800</v>
      </c>
      <c r="H21" s="149">
        <f t="shared" si="0"/>
        <v>-70</v>
      </c>
      <c r="I21" s="150">
        <f t="shared" si="1"/>
        <v>-3.8888888888888862E-2</v>
      </c>
      <c r="J21" s="157">
        <v>1705</v>
      </c>
      <c r="K21" s="152" t="s">
        <v>95</v>
      </c>
      <c r="L21" s="333" t="s">
        <v>434</v>
      </c>
      <c r="M21" s="90"/>
    </row>
    <row r="22" spans="1:13" ht="24.65" customHeight="1" thickBot="1">
      <c r="A22" s="466"/>
      <c r="B22" s="158"/>
      <c r="C22" s="148" t="s">
        <v>93</v>
      </c>
      <c r="D22" s="148" t="s">
        <v>96</v>
      </c>
      <c r="E22" s="148" t="s">
        <v>97</v>
      </c>
      <c r="F22" s="159">
        <v>750</v>
      </c>
      <c r="G22" s="159">
        <v>0</v>
      </c>
      <c r="H22" s="149">
        <f t="shared" si="0"/>
        <v>750</v>
      </c>
      <c r="I22" s="150">
        <v>1</v>
      </c>
      <c r="J22" s="161">
        <v>0</v>
      </c>
      <c r="K22" s="152" t="s">
        <v>97</v>
      </c>
      <c r="L22" s="422" t="s">
        <v>446</v>
      </c>
      <c r="M22" s="90"/>
    </row>
    <row r="23" spans="1:13" ht="24.65" hidden="1" customHeight="1" thickBot="1">
      <c r="A23" s="467"/>
      <c r="B23" s="163"/>
      <c r="C23" s="164" t="s">
        <v>93</v>
      </c>
      <c r="D23" s="164" t="s">
        <v>98</v>
      </c>
      <c r="E23" s="164" t="s">
        <v>99</v>
      </c>
      <c r="F23" s="165"/>
      <c r="G23" s="165"/>
      <c r="H23" s="165">
        <f t="shared" si="0"/>
        <v>0</v>
      </c>
      <c r="I23" s="167" t="e">
        <f t="shared" si="1"/>
        <v>#DIV/0!</v>
      </c>
      <c r="J23" s="168"/>
      <c r="K23" s="170" t="s">
        <v>99</v>
      </c>
      <c r="L23" s="171"/>
      <c r="M23" s="90"/>
    </row>
    <row r="24" spans="1:13" ht="24.65" customHeight="1" thickBot="1">
      <c r="A24" s="468" t="s">
        <v>100</v>
      </c>
      <c r="B24" s="469"/>
      <c r="C24" s="469"/>
      <c r="D24" s="469"/>
      <c r="E24" s="470"/>
      <c r="F24" s="172">
        <f>SUM(F18:F22)</f>
        <v>3788</v>
      </c>
      <c r="G24" s="172">
        <f>SUM(G9:G23)</f>
        <v>3046</v>
      </c>
      <c r="H24" s="172">
        <f>F24-G24</f>
        <v>742</v>
      </c>
      <c r="I24" s="173">
        <f>-1+(F24/G24)</f>
        <v>0.24359816152330915</v>
      </c>
      <c r="J24" s="174">
        <f>J21+J18</f>
        <v>2951</v>
      </c>
      <c r="K24" s="175"/>
      <c r="L24" s="176"/>
      <c r="M24" s="90"/>
    </row>
    <row r="25" spans="1:13" ht="23">
      <c r="A25" s="471" t="s">
        <v>101</v>
      </c>
      <c r="B25" s="177">
        <v>5</v>
      </c>
      <c r="C25" s="178" t="s">
        <v>102</v>
      </c>
      <c r="D25" s="178" t="s">
        <v>103</v>
      </c>
      <c r="E25" s="178" t="s">
        <v>102</v>
      </c>
      <c r="F25" s="393">
        <v>43000</v>
      </c>
      <c r="G25" s="142">
        <v>35000</v>
      </c>
      <c r="H25" s="149">
        <f t="shared" ref="H25" si="2">F25-G25</f>
        <v>8000</v>
      </c>
      <c r="I25" s="150">
        <f t="shared" ref="I25" si="3">-1+(F25/G25)</f>
        <v>0.22857142857142865</v>
      </c>
      <c r="J25" s="180">
        <v>42000</v>
      </c>
      <c r="K25" s="145" t="s">
        <v>102</v>
      </c>
      <c r="L25" s="333" t="s">
        <v>438</v>
      </c>
      <c r="M25" s="181"/>
    </row>
    <row r="26" spans="1:13" ht="24.65" hidden="1" customHeight="1">
      <c r="A26" s="472"/>
      <c r="B26" s="182">
        <v>6</v>
      </c>
      <c r="C26" s="183" t="s">
        <v>104</v>
      </c>
      <c r="D26" s="183" t="s">
        <v>105</v>
      </c>
      <c r="E26" s="183" t="s">
        <v>104</v>
      </c>
      <c r="F26" s="399"/>
      <c r="G26" s="149"/>
      <c r="H26" s="149">
        <f t="shared" si="0"/>
        <v>0</v>
      </c>
      <c r="I26" s="150" t="e">
        <f t="shared" si="1"/>
        <v>#DIV/0!</v>
      </c>
      <c r="J26" s="155"/>
      <c r="K26" s="152" t="s">
        <v>104</v>
      </c>
      <c r="L26" s="333" t="s">
        <v>301</v>
      </c>
      <c r="M26" s="181"/>
    </row>
    <row r="27" spans="1:13" ht="24.65" hidden="1" customHeight="1">
      <c r="A27" s="472"/>
      <c r="B27" s="182">
        <v>7</v>
      </c>
      <c r="C27" s="183" t="s">
        <v>106</v>
      </c>
      <c r="D27" s="183" t="s">
        <v>107</v>
      </c>
      <c r="E27" s="183" t="s">
        <v>106</v>
      </c>
      <c r="F27" s="399"/>
      <c r="G27" s="149"/>
      <c r="H27" s="149">
        <f t="shared" si="0"/>
        <v>0</v>
      </c>
      <c r="I27" s="150" t="e">
        <f t="shared" si="1"/>
        <v>#DIV/0!</v>
      </c>
      <c r="J27" s="155"/>
      <c r="K27" s="152" t="s">
        <v>106</v>
      </c>
      <c r="L27" s="333" t="s">
        <v>302</v>
      </c>
      <c r="M27" s="181"/>
    </row>
    <row r="28" spans="1:13" ht="24.65" customHeight="1">
      <c r="A28" s="472"/>
      <c r="B28" s="182">
        <v>8</v>
      </c>
      <c r="C28" s="183" t="s">
        <v>108</v>
      </c>
      <c r="D28" s="183" t="s">
        <v>109</v>
      </c>
      <c r="E28" s="183" t="s">
        <v>110</v>
      </c>
      <c r="F28" s="401">
        <v>1000</v>
      </c>
      <c r="G28" s="149">
        <v>1252</v>
      </c>
      <c r="H28" s="149">
        <f t="shared" si="0"/>
        <v>-252</v>
      </c>
      <c r="I28" s="150">
        <f t="shared" si="1"/>
        <v>-0.20127795527156545</v>
      </c>
      <c r="J28" s="155">
        <v>1000</v>
      </c>
      <c r="K28" s="152" t="s">
        <v>110</v>
      </c>
      <c r="L28" s="333" t="s">
        <v>394</v>
      </c>
      <c r="M28" s="181"/>
    </row>
    <row r="29" spans="1:13" ht="24.65" customHeight="1" thickBot="1">
      <c r="A29" s="473"/>
      <c r="B29" s="185">
        <v>9</v>
      </c>
      <c r="C29" s="186" t="s">
        <v>111</v>
      </c>
      <c r="D29" s="186" t="s">
        <v>112</v>
      </c>
      <c r="E29" s="186" t="s">
        <v>113</v>
      </c>
      <c r="F29" s="393">
        <v>350</v>
      </c>
      <c r="G29" s="165">
        <v>350</v>
      </c>
      <c r="H29" s="149">
        <f t="shared" ref="H29" si="4">F29-G29</f>
        <v>0</v>
      </c>
      <c r="I29" s="150">
        <f t="shared" ref="I29" si="5">-1+(F29/G29)</f>
        <v>0</v>
      </c>
      <c r="J29" s="188">
        <v>350</v>
      </c>
      <c r="K29" s="170" t="s">
        <v>113</v>
      </c>
      <c r="L29" s="333" t="s">
        <v>393</v>
      </c>
      <c r="M29" s="90"/>
    </row>
    <row r="30" spans="1:13" ht="24.65" customHeight="1" thickBot="1">
      <c r="A30" s="474" t="s">
        <v>100</v>
      </c>
      <c r="B30" s="475"/>
      <c r="C30" s="475"/>
      <c r="D30" s="475"/>
      <c r="E30" s="476"/>
      <c r="F30" s="189">
        <f>SUM(F25:F29)</f>
        <v>44350</v>
      </c>
      <c r="G30" s="189">
        <f>SUM(G25:G29)</f>
        <v>36602</v>
      </c>
      <c r="H30" s="189">
        <f>F30-G30</f>
        <v>7748</v>
      </c>
      <c r="I30" s="190">
        <f>-1+(F30/G30)</f>
        <v>0.21168242172558882</v>
      </c>
      <c r="J30" s="191">
        <f>SUM(J25:J29)</f>
        <v>43350</v>
      </c>
      <c r="K30" s="192"/>
      <c r="L30" s="193"/>
      <c r="M30" s="90"/>
    </row>
    <row r="31" spans="1:13" ht="27" customHeight="1">
      <c r="A31" s="477"/>
      <c r="B31" s="147"/>
      <c r="C31" s="148" t="s">
        <v>115</v>
      </c>
      <c r="D31" s="148" t="s">
        <v>118</v>
      </c>
      <c r="E31" s="148" t="s">
        <v>119</v>
      </c>
      <c r="F31" s="149">
        <v>500</v>
      </c>
      <c r="G31" s="149">
        <v>292</v>
      </c>
      <c r="H31" s="149">
        <f t="shared" si="0"/>
        <v>208</v>
      </c>
      <c r="I31" s="150">
        <f t="shared" si="1"/>
        <v>0.71232876712328763</v>
      </c>
      <c r="J31" s="155">
        <v>292</v>
      </c>
      <c r="K31" s="152" t="s">
        <v>119</v>
      </c>
      <c r="L31" s="333" t="s">
        <v>314</v>
      </c>
      <c r="M31" s="90"/>
    </row>
    <row r="32" spans="1:13" ht="24.65" customHeight="1">
      <c r="A32" s="477"/>
      <c r="B32" s="147">
        <v>11</v>
      </c>
      <c r="C32" s="148" t="s">
        <v>120</v>
      </c>
      <c r="D32" s="148" t="s">
        <v>121</v>
      </c>
      <c r="E32" s="148" t="s">
        <v>122</v>
      </c>
      <c r="F32" s="149">
        <v>10400</v>
      </c>
      <c r="G32" s="149">
        <v>9550</v>
      </c>
      <c r="H32" s="149">
        <f t="shared" si="0"/>
        <v>850</v>
      </c>
      <c r="I32" s="150">
        <f t="shared" si="1"/>
        <v>8.9005235602094279E-2</v>
      </c>
      <c r="J32" s="155">
        <v>9854</v>
      </c>
      <c r="K32" s="152" t="s">
        <v>122</v>
      </c>
      <c r="L32" s="333" t="s">
        <v>396</v>
      </c>
      <c r="M32" s="90"/>
    </row>
    <row r="33" spans="1:13" ht="24.65" customHeight="1">
      <c r="A33" s="477"/>
      <c r="B33" s="147"/>
      <c r="C33" s="148" t="s">
        <v>120</v>
      </c>
      <c r="D33" s="148" t="s">
        <v>123</v>
      </c>
      <c r="E33" s="148" t="s">
        <v>124</v>
      </c>
      <c r="F33" s="149">
        <v>560</v>
      </c>
      <c r="G33" s="149">
        <v>560</v>
      </c>
      <c r="H33" s="149">
        <f t="shared" si="0"/>
        <v>0</v>
      </c>
      <c r="I33" s="150">
        <f t="shared" si="1"/>
        <v>0</v>
      </c>
      <c r="J33" s="155">
        <v>528</v>
      </c>
      <c r="K33" s="152" t="s">
        <v>124</v>
      </c>
      <c r="L33" s="333" t="s">
        <v>315</v>
      </c>
      <c r="M33" s="90"/>
    </row>
    <row r="34" spans="1:13" ht="24.65" hidden="1" customHeight="1">
      <c r="A34" s="477"/>
      <c r="B34" s="147"/>
      <c r="C34" s="148" t="s">
        <v>120</v>
      </c>
      <c r="D34" s="148" t="s">
        <v>125</v>
      </c>
      <c r="E34" s="148" t="s">
        <v>126</v>
      </c>
      <c r="F34" s="149"/>
      <c r="G34" s="149"/>
      <c r="H34" s="149">
        <f t="shared" si="0"/>
        <v>0</v>
      </c>
      <c r="I34" s="150" t="e">
        <f t="shared" si="1"/>
        <v>#DIV/0!</v>
      </c>
      <c r="J34" s="155"/>
      <c r="K34" s="152" t="s">
        <v>126</v>
      </c>
      <c r="L34" s="333" t="s">
        <v>296</v>
      </c>
      <c r="M34" s="90"/>
    </row>
    <row r="35" spans="1:13" ht="24.65" hidden="1" customHeight="1" thickBot="1">
      <c r="A35" s="477"/>
      <c r="B35" s="147"/>
      <c r="C35" s="148" t="s">
        <v>120</v>
      </c>
      <c r="D35" s="148" t="s">
        <v>127</v>
      </c>
      <c r="E35" s="148" t="s">
        <v>128</v>
      </c>
      <c r="F35" s="149"/>
      <c r="G35" s="149"/>
      <c r="H35" s="149">
        <f t="shared" si="0"/>
        <v>0</v>
      </c>
      <c r="I35" s="150" t="e">
        <f t="shared" si="1"/>
        <v>#DIV/0!</v>
      </c>
      <c r="J35" s="155"/>
      <c r="K35" s="152" t="s">
        <v>128</v>
      </c>
      <c r="L35" s="333" t="s">
        <v>297</v>
      </c>
      <c r="M35" s="90"/>
    </row>
    <row r="36" spans="1:13" ht="24.65" hidden="1" customHeight="1" thickBot="1">
      <c r="A36" s="477"/>
      <c r="B36" s="147"/>
      <c r="C36" s="148" t="s">
        <v>120</v>
      </c>
      <c r="D36" s="148" t="s">
        <v>129</v>
      </c>
      <c r="E36" s="148" t="s">
        <v>130</v>
      </c>
      <c r="F36" s="149"/>
      <c r="G36" s="149"/>
      <c r="H36" s="149">
        <f t="shared" si="0"/>
        <v>0</v>
      </c>
      <c r="I36" s="150" t="e">
        <f t="shared" si="1"/>
        <v>#DIV/0!</v>
      </c>
      <c r="J36" s="155"/>
      <c r="K36" s="152" t="s">
        <v>130</v>
      </c>
      <c r="L36" s="333" t="s">
        <v>298</v>
      </c>
      <c r="M36" s="90"/>
    </row>
    <row r="37" spans="1:13" ht="24.65" customHeight="1" thickBot="1">
      <c r="A37" s="477"/>
      <c r="B37" s="147"/>
      <c r="C37" s="148" t="s">
        <v>120</v>
      </c>
      <c r="D37" s="148" t="s">
        <v>131</v>
      </c>
      <c r="E37" s="148" t="s">
        <v>132</v>
      </c>
      <c r="F37" s="149">
        <v>600</v>
      </c>
      <c r="G37" s="149">
        <v>570</v>
      </c>
      <c r="H37" s="149">
        <f t="shared" si="0"/>
        <v>30</v>
      </c>
      <c r="I37" s="150">
        <f t="shared" si="1"/>
        <v>5.2631578947368363E-2</v>
      </c>
      <c r="J37" s="155">
        <v>540</v>
      </c>
      <c r="K37" s="152" t="s">
        <v>132</v>
      </c>
      <c r="L37" s="333" t="s">
        <v>398</v>
      </c>
      <c r="M37" s="90"/>
    </row>
    <row r="38" spans="1:13" ht="24.65" hidden="1" customHeight="1" thickBot="1">
      <c r="A38" s="477"/>
      <c r="B38" s="147"/>
      <c r="C38" s="148" t="s">
        <v>120</v>
      </c>
      <c r="D38" s="148" t="s">
        <v>133</v>
      </c>
      <c r="E38" s="148" t="s">
        <v>134</v>
      </c>
      <c r="F38" s="149"/>
      <c r="G38" s="149"/>
      <c r="H38" s="149">
        <f t="shared" si="0"/>
        <v>0</v>
      </c>
      <c r="I38" s="150" t="e">
        <f t="shared" si="1"/>
        <v>#DIV/0!</v>
      </c>
      <c r="J38" s="155"/>
      <c r="K38" s="152" t="s">
        <v>134</v>
      </c>
      <c r="L38" s="153"/>
      <c r="M38" s="90"/>
    </row>
    <row r="39" spans="1:13" ht="24.65" hidden="1" customHeight="1" thickBot="1">
      <c r="A39" s="477"/>
      <c r="B39" s="147">
        <v>12</v>
      </c>
      <c r="C39" s="148" t="s">
        <v>135</v>
      </c>
      <c r="D39" s="148" t="s">
        <v>136</v>
      </c>
      <c r="E39" s="148" t="s">
        <v>137</v>
      </c>
      <c r="F39" s="149"/>
      <c r="G39" s="149"/>
      <c r="H39" s="149">
        <f t="shared" si="0"/>
        <v>0</v>
      </c>
      <c r="I39" s="150" t="e">
        <f t="shared" si="1"/>
        <v>#DIV/0!</v>
      </c>
      <c r="J39" s="155"/>
      <c r="K39" s="152" t="s">
        <v>137</v>
      </c>
      <c r="L39" s="153"/>
      <c r="M39" s="90"/>
    </row>
    <row r="40" spans="1:13" ht="24.65" hidden="1" customHeight="1" thickBot="1">
      <c r="A40" s="477"/>
      <c r="B40" s="147"/>
      <c r="C40" s="148" t="s">
        <v>135</v>
      </c>
      <c r="D40" s="148" t="s">
        <v>138</v>
      </c>
      <c r="E40" s="148" t="s">
        <v>139</v>
      </c>
      <c r="F40" s="149"/>
      <c r="G40" s="149"/>
      <c r="H40" s="149">
        <f t="shared" si="0"/>
        <v>0</v>
      </c>
      <c r="I40" s="150" t="e">
        <f t="shared" si="1"/>
        <v>#DIV/0!</v>
      </c>
      <c r="J40" s="155"/>
      <c r="K40" s="152" t="s">
        <v>139</v>
      </c>
      <c r="L40" s="153"/>
      <c r="M40" s="90"/>
    </row>
    <row r="41" spans="1:13" ht="24.65" hidden="1" customHeight="1" thickBot="1">
      <c r="A41" s="477"/>
      <c r="B41" s="147"/>
      <c r="C41" s="148" t="s">
        <v>135</v>
      </c>
      <c r="D41" s="148" t="s">
        <v>140</v>
      </c>
      <c r="E41" s="148" t="s">
        <v>141</v>
      </c>
      <c r="F41" s="149"/>
      <c r="G41" s="149"/>
      <c r="H41" s="149">
        <f t="shared" si="0"/>
        <v>0</v>
      </c>
      <c r="I41" s="150" t="e">
        <f t="shared" si="1"/>
        <v>#DIV/0!</v>
      </c>
      <c r="J41" s="155"/>
      <c r="K41" s="152" t="s">
        <v>141</v>
      </c>
      <c r="L41" s="153"/>
      <c r="M41" s="90"/>
    </row>
    <row r="42" spans="1:13" ht="24.65" hidden="1" customHeight="1" thickBot="1">
      <c r="A42" s="477"/>
      <c r="B42" s="147"/>
      <c r="C42" s="148" t="s">
        <v>142</v>
      </c>
      <c r="D42" s="148" t="s">
        <v>143</v>
      </c>
      <c r="E42" s="148" t="s">
        <v>144</v>
      </c>
      <c r="F42" s="149"/>
      <c r="G42" s="149"/>
      <c r="H42" s="149">
        <f t="shared" si="0"/>
        <v>0</v>
      </c>
      <c r="I42" s="150" t="e">
        <f t="shared" si="1"/>
        <v>#DIV/0!</v>
      </c>
      <c r="J42" s="155"/>
      <c r="K42" s="152" t="s">
        <v>144</v>
      </c>
      <c r="L42" s="153"/>
      <c r="M42" s="90"/>
    </row>
    <row r="43" spans="1:13" ht="24.65" hidden="1" customHeight="1" thickBot="1">
      <c r="A43" s="477"/>
      <c r="B43" s="147">
        <v>13</v>
      </c>
      <c r="C43" s="148" t="s">
        <v>142</v>
      </c>
      <c r="D43" s="148" t="s">
        <v>145</v>
      </c>
      <c r="E43" s="148" t="s">
        <v>146</v>
      </c>
      <c r="F43" s="149"/>
      <c r="G43" s="149"/>
      <c r="H43" s="149">
        <f t="shared" si="0"/>
        <v>0</v>
      </c>
      <c r="I43" s="150" t="e">
        <f t="shared" si="1"/>
        <v>#DIV/0!</v>
      </c>
      <c r="J43" s="155"/>
      <c r="K43" s="152" t="s">
        <v>146</v>
      </c>
      <c r="L43" s="153"/>
      <c r="M43" s="90"/>
    </row>
    <row r="44" spans="1:13" ht="24.65" hidden="1" customHeight="1" thickBot="1">
      <c r="A44" s="477"/>
      <c r="B44" s="147"/>
      <c r="C44" s="148" t="s">
        <v>142</v>
      </c>
      <c r="D44" s="148" t="s">
        <v>147</v>
      </c>
      <c r="E44" s="148" t="s">
        <v>148</v>
      </c>
      <c r="F44" s="149"/>
      <c r="G44" s="149"/>
      <c r="H44" s="149">
        <f t="shared" si="0"/>
        <v>0</v>
      </c>
      <c r="I44" s="150" t="e">
        <f t="shared" si="1"/>
        <v>#DIV/0!</v>
      </c>
      <c r="J44" s="155"/>
      <c r="K44" s="152" t="s">
        <v>148</v>
      </c>
      <c r="L44" s="153"/>
      <c r="M44" s="90"/>
    </row>
    <row r="45" spans="1:13" ht="24.65" hidden="1" customHeight="1" thickBot="1">
      <c r="A45" s="477"/>
      <c r="B45" s="147"/>
      <c r="C45" s="148" t="s">
        <v>142</v>
      </c>
      <c r="D45" s="148" t="s">
        <v>149</v>
      </c>
      <c r="E45" s="148" t="s">
        <v>150</v>
      </c>
      <c r="F45" s="149"/>
      <c r="G45" s="149"/>
      <c r="H45" s="149">
        <f t="shared" si="0"/>
        <v>0</v>
      </c>
      <c r="I45" s="150" t="e">
        <f t="shared" si="1"/>
        <v>#DIV/0!</v>
      </c>
      <c r="J45" s="155"/>
      <c r="K45" s="152" t="s">
        <v>150</v>
      </c>
      <c r="L45" s="153"/>
      <c r="M45" s="90"/>
    </row>
    <row r="46" spans="1:13" ht="24.65" hidden="1" customHeight="1" thickBot="1">
      <c r="A46" s="477"/>
      <c r="B46" s="158"/>
      <c r="C46" s="203" t="s">
        <v>142</v>
      </c>
      <c r="D46" s="203" t="s">
        <v>151</v>
      </c>
      <c r="E46" s="203" t="s">
        <v>152</v>
      </c>
      <c r="F46" s="159"/>
      <c r="G46" s="159"/>
      <c r="H46" s="159">
        <f t="shared" si="0"/>
        <v>0</v>
      </c>
      <c r="I46" s="205" t="e">
        <f t="shared" si="1"/>
        <v>#DIV/0!</v>
      </c>
      <c r="J46" s="206"/>
      <c r="K46" s="208" t="s">
        <v>152</v>
      </c>
      <c r="L46" s="162"/>
      <c r="M46" s="90"/>
    </row>
    <row r="47" spans="1:13" ht="24.65" customHeight="1" thickBot="1">
      <c r="A47" s="468" t="s">
        <v>100</v>
      </c>
      <c r="B47" s="469"/>
      <c r="C47" s="469"/>
      <c r="D47" s="469"/>
      <c r="E47" s="470"/>
      <c r="F47" s="172">
        <f>SUM(F31:F37)</f>
        <v>12060</v>
      </c>
      <c r="G47" s="172">
        <f>SUM(G31:G46)</f>
        <v>10972</v>
      </c>
      <c r="H47" s="172">
        <f>F47-G47</f>
        <v>1088</v>
      </c>
      <c r="I47" s="173">
        <f>-1+(F47/G47)</f>
        <v>9.9161502005103985E-2</v>
      </c>
      <c r="J47" s="174">
        <f>SUM(J31:J37)</f>
        <v>11214</v>
      </c>
      <c r="K47" s="175"/>
      <c r="L47" s="176"/>
      <c r="M47" s="90"/>
    </row>
    <row r="48" spans="1:13" ht="24.65" customHeight="1">
      <c r="A48" s="453" t="s">
        <v>153</v>
      </c>
      <c r="B48" s="209">
        <v>14</v>
      </c>
      <c r="C48" s="210" t="s">
        <v>154</v>
      </c>
      <c r="D48" s="210" t="s">
        <v>155</v>
      </c>
      <c r="E48" s="210" t="s">
        <v>156</v>
      </c>
      <c r="F48" s="393">
        <v>9500</v>
      </c>
      <c r="G48" s="196">
        <v>9275</v>
      </c>
      <c r="H48" s="149">
        <f t="shared" ref="H48" si="6">F48-G48</f>
        <v>225</v>
      </c>
      <c r="I48" s="150">
        <f t="shared" ref="I48" si="7">-1+(F48/G48)</f>
        <v>2.4258760107816801E-2</v>
      </c>
      <c r="J48" s="200">
        <v>8000</v>
      </c>
      <c r="K48" s="201" t="s">
        <v>156</v>
      </c>
      <c r="L48" s="333" t="s">
        <v>416</v>
      </c>
      <c r="M48" s="90"/>
    </row>
    <row r="49" spans="1:13" ht="24.65" hidden="1" customHeight="1">
      <c r="A49" s="454"/>
      <c r="B49" s="211"/>
      <c r="C49" s="183" t="s">
        <v>154</v>
      </c>
      <c r="D49" s="183" t="s">
        <v>157</v>
      </c>
      <c r="E49" s="183" t="s">
        <v>158</v>
      </c>
      <c r="F49" s="149"/>
      <c r="G49" s="149"/>
      <c r="H49" s="149">
        <f t="shared" si="0"/>
        <v>0</v>
      </c>
      <c r="I49" s="150" t="e">
        <f t="shared" si="1"/>
        <v>#DIV/0!</v>
      </c>
      <c r="J49" s="151"/>
      <c r="K49" s="152" t="s">
        <v>158</v>
      </c>
      <c r="L49" s="333" t="s">
        <v>305</v>
      </c>
      <c r="M49" s="90"/>
    </row>
    <row r="50" spans="1:13" ht="24.65" hidden="1" customHeight="1">
      <c r="A50" s="454"/>
      <c r="B50" s="211"/>
      <c r="C50" s="183" t="s">
        <v>154</v>
      </c>
      <c r="D50" s="183" t="s">
        <v>159</v>
      </c>
      <c r="E50" s="183" t="s">
        <v>160</v>
      </c>
      <c r="F50" s="149"/>
      <c r="G50" s="149"/>
      <c r="H50" s="149">
        <f t="shared" si="0"/>
        <v>0</v>
      </c>
      <c r="I50" s="150" t="e">
        <f t="shared" si="1"/>
        <v>#DIV/0!</v>
      </c>
      <c r="J50" s="151"/>
      <c r="K50" s="152" t="s">
        <v>160</v>
      </c>
      <c r="L50" s="333" t="s">
        <v>306</v>
      </c>
      <c r="M50" s="90"/>
    </row>
    <row r="51" spans="1:13" ht="24.65" hidden="1" customHeight="1">
      <c r="A51" s="454"/>
      <c r="B51" s="211"/>
      <c r="C51" s="183" t="s">
        <v>154</v>
      </c>
      <c r="D51" s="183" t="s">
        <v>161</v>
      </c>
      <c r="E51" s="183" t="s">
        <v>162</v>
      </c>
      <c r="F51" s="149"/>
      <c r="G51" s="149"/>
      <c r="H51" s="149">
        <f t="shared" si="0"/>
        <v>0</v>
      </c>
      <c r="I51" s="150" t="e">
        <f t="shared" si="1"/>
        <v>#DIV/0!</v>
      </c>
      <c r="J51" s="151"/>
      <c r="K51" s="152" t="s">
        <v>162</v>
      </c>
      <c r="L51" s="333" t="s">
        <v>307</v>
      </c>
      <c r="M51" s="90"/>
    </row>
    <row r="52" spans="1:13" ht="24.65" hidden="1" customHeight="1">
      <c r="A52" s="454"/>
      <c r="B52" s="211"/>
      <c r="C52" s="183" t="s">
        <v>154</v>
      </c>
      <c r="D52" s="183" t="s">
        <v>163</v>
      </c>
      <c r="E52" s="183" t="s">
        <v>164</v>
      </c>
      <c r="F52" s="149"/>
      <c r="G52" s="149"/>
      <c r="H52" s="149">
        <f t="shared" si="0"/>
        <v>0</v>
      </c>
      <c r="I52" s="150" t="e">
        <f t="shared" si="1"/>
        <v>#DIV/0!</v>
      </c>
      <c r="J52" s="151"/>
      <c r="K52" s="152" t="s">
        <v>164</v>
      </c>
      <c r="L52" s="333" t="s">
        <v>308</v>
      </c>
      <c r="M52" s="90"/>
    </row>
    <row r="53" spans="1:13" ht="27" customHeight="1">
      <c r="A53" s="454"/>
      <c r="B53" s="211">
        <v>15</v>
      </c>
      <c r="C53" s="183" t="s">
        <v>165</v>
      </c>
      <c r="D53" s="183" t="s">
        <v>166</v>
      </c>
      <c r="E53" s="183" t="s">
        <v>167</v>
      </c>
      <c r="F53" s="149">
        <v>32000</v>
      </c>
      <c r="G53" s="149">
        <v>2000</v>
      </c>
      <c r="H53" s="149">
        <f t="shared" si="0"/>
        <v>30000</v>
      </c>
      <c r="I53" s="150">
        <f t="shared" si="1"/>
        <v>15</v>
      </c>
      <c r="J53" s="151">
        <v>600</v>
      </c>
      <c r="K53" s="152" t="s">
        <v>167</v>
      </c>
      <c r="L53" s="333" t="s">
        <v>439</v>
      </c>
      <c r="M53" s="90"/>
    </row>
    <row r="54" spans="1:13" ht="24.65" hidden="1" customHeight="1">
      <c r="A54" s="454"/>
      <c r="B54" s="211"/>
      <c r="C54" s="183" t="s">
        <v>165</v>
      </c>
      <c r="D54" s="183" t="s">
        <v>168</v>
      </c>
      <c r="E54" s="183" t="s">
        <v>169</v>
      </c>
      <c r="F54" s="149"/>
      <c r="G54" s="149"/>
      <c r="H54" s="149">
        <f t="shared" si="0"/>
        <v>0</v>
      </c>
      <c r="I54" s="150" t="e">
        <f t="shared" si="1"/>
        <v>#DIV/0!</v>
      </c>
      <c r="J54" s="151"/>
      <c r="K54" s="152" t="s">
        <v>169</v>
      </c>
      <c r="L54" s="333" t="s">
        <v>309</v>
      </c>
      <c r="M54" s="90"/>
    </row>
    <row r="55" spans="1:13" ht="24.65" hidden="1" customHeight="1" thickBot="1">
      <c r="A55" s="454"/>
      <c r="B55" s="211"/>
      <c r="C55" s="183" t="s">
        <v>165</v>
      </c>
      <c r="D55" s="183" t="s">
        <v>170</v>
      </c>
      <c r="E55" s="183" t="s">
        <v>171</v>
      </c>
      <c r="F55" s="149"/>
      <c r="G55" s="149"/>
      <c r="H55" s="149">
        <f t="shared" si="0"/>
        <v>0</v>
      </c>
      <c r="I55" s="150" t="e">
        <f t="shared" si="1"/>
        <v>#DIV/0!</v>
      </c>
      <c r="J55" s="151"/>
      <c r="K55" s="152" t="s">
        <v>171</v>
      </c>
      <c r="L55" s="333" t="s">
        <v>310</v>
      </c>
      <c r="M55" s="90"/>
    </row>
    <row r="56" spans="1:13" ht="24.65" hidden="1" customHeight="1" thickBot="1">
      <c r="A56" s="454"/>
      <c r="B56" s="211"/>
      <c r="C56" s="183" t="s">
        <v>165</v>
      </c>
      <c r="D56" s="183" t="s">
        <v>172</v>
      </c>
      <c r="E56" s="183" t="s">
        <v>173</v>
      </c>
      <c r="F56" s="149"/>
      <c r="G56" s="149"/>
      <c r="H56" s="149">
        <f t="shared" si="0"/>
        <v>0</v>
      </c>
      <c r="I56" s="150" t="e">
        <f t="shared" si="1"/>
        <v>#DIV/0!</v>
      </c>
      <c r="J56" s="151"/>
      <c r="K56" s="152" t="s">
        <v>173</v>
      </c>
      <c r="L56" s="333" t="s">
        <v>311</v>
      </c>
      <c r="M56" s="90"/>
    </row>
    <row r="57" spans="1:13" ht="24.65" hidden="1" customHeight="1" thickBot="1">
      <c r="A57" s="454"/>
      <c r="B57" s="211">
        <v>16</v>
      </c>
      <c r="C57" s="183" t="s">
        <v>174</v>
      </c>
      <c r="D57" s="183" t="s">
        <v>175</v>
      </c>
      <c r="E57" s="183" t="s">
        <v>176</v>
      </c>
      <c r="F57" s="149"/>
      <c r="G57" s="149"/>
      <c r="H57" s="149">
        <f t="shared" si="0"/>
        <v>0</v>
      </c>
      <c r="I57" s="150" t="e">
        <f t="shared" si="1"/>
        <v>#DIV/0!</v>
      </c>
      <c r="J57" s="151"/>
      <c r="K57" s="152" t="s">
        <v>176</v>
      </c>
      <c r="L57" s="333" t="s">
        <v>312</v>
      </c>
      <c r="M57" s="90"/>
    </row>
    <row r="58" spans="1:13" ht="24.65" hidden="1" customHeight="1" thickBot="1">
      <c r="A58" s="454"/>
      <c r="B58" s="211"/>
      <c r="C58" s="183" t="s">
        <v>174</v>
      </c>
      <c r="D58" s="183" t="s">
        <v>177</v>
      </c>
      <c r="E58" s="183" t="s">
        <v>178</v>
      </c>
      <c r="F58" s="149"/>
      <c r="G58" s="149"/>
      <c r="H58" s="149">
        <f t="shared" si="0"/>
        <v>0</v>
      </c>
      <c r="I58" s="150" t="e">
        <f t="shared" si="1"/>
        <v>#DIV/0!</v>
      </c>
      <c r="J58" s="151"/>
      <c r="K58" s="152" t="s">
        <v>178</v>
      </c>
      <c r="L58" s="333" t="s">
        <v>313</v>
      </c>
      <c r="M58" s="90"/>
    </row>
    <row r="59" spans="1:13" ht="32.4" customHeight="1" thickBot="1">
      <c r="A59" s="454"/>
      <c r="B59" s="211">
        <v>17</v>
      </c>
      <c r="C59" s="183" t="s">
        <v>179</v>
      </c>
      <c r="D59" s="183" t="s">
        <v>180</v>
      </c>
      <c r="E59" s="183" t="s">
        <v>181</v>
      </c>
      <c r="F59" s="149">
        <v>6000</v>
      </c>
      <c r="G59" s="149">
        <v>8000</v>
      </c>
      <c r="H59" s="149">
        <f t="shared" si="0"/>
        <v>-2000</v>
      </c>
      <c r="I59" s="150">
        <f t="shared" si="1"/>
        <v>-0.25</v>
      </c>
      <c r="J59" s="155">
        <v>1500</v>
      </c>
      <c r="K59" s="152" t="s">
        <v>181</v>
      </c>
      <c r="L59" s="333" t="s">
        <v>440</v>
      </c>
      <c r="M59" s="90"/>
    </row>
    <row r="60" spans="1:13" ht="24.65" hidden="1" customHeight="1" thickBot="1">
      <c r="A60" s="454"/>
      <c r="B60" s="211"/>
      <c r="C60" s="183" t="s">
        <v>179</v>
      </c>
      <c r="D60" s="183" t="s">
        <v>182</v>
      </c>
      <c r="E60" s="183" t="s">
        <v>183</v>
      </c>
      <c r="F60" s="149"/>
      <c r="G60" s="149"/>
      <c r="H60" s="149">
        <f t="shared" si="0"/>
        <v>0</v>
      </c>
      <c r="I60" s="150" t="e">
        <f t="shared" si="1"/>
        <v>#DIV/0!</v>
      </c>
      <c r="J60" s="155"/>
      <c r="K60" s="152" t="s">
        <v>183</v>
      </c>
      <c r="L60" s="153"/>
      <c r="M60" s="90"/>
    </row>
    <row r="61" spans="1:13" ht="24.65" hidden="1" customHeight="1" thickBot="1">
      <c r="A61" s="454"/>
      <c r="B61" s="211"/>
      <c r="C61" s="183" t="s">
        <v>179</v>
      </c>
      <c r="D61" s="183" t="s">
        <v>184</v>
      </c>
      <c r="E61" s="183" t="s">
        <v>185</v>
      </c>
      <c r="F61" s="149"/>
      <c r="G61" s="149"/>
      <c r="H61" s="149">
        <f t="shared" si="0"/>
        <v>0</v>
      </c>
      <c r="I61" s="150" t="e">
        <f t="shared" si="1"/>
        <v>#DIV/0!</v>
      </c>
      <c r="J61" s="155"/>
      <c r="K61" s="152" t="s">
        <v>185</v>
      </c>
      <c r="L61" s="153"/>
      <c r="M61" s="90"/>
    </row>
    <row r="62" spans="1:13" ht="24.65" hidden="1" customHeight="1" thickBot="1">
      <c r="A62" s="454"/>
      <c r="B62" s="211"/>
      <c r="C62" s="183" t="s">
        <v>179</v>
      </c>
      <c r="D62" s="183" t="s">
        <v>186</v>
      </c>
      <c r="E62" s="183" t="s">
        <v>187</v>
      </c>
      <c r="F62" s="149"/>
      <c r="G62" s="149"/>
      <c r="H62" s="149">
        <f t="shared" si="0"/>
        <v>0</v>
      </c>
      <c r="I62" s="150" t="e">
        <f t="shared" si="1"/>
        <v>#DIV/0!</v>
      </c>
      <c r="J62" s="212"/>
      <c r="K62" s="152" t="s">
        <v>187</v>
      </c>
      <c r="L62" s="153"/>
      <c r="M62" s="90"/>
    </row>
    <row r="63" spans="1:13" s="245" customFormat="1" ht="24.65" hidden="1" customHeight="1" thickBot="1">
      <c r="A63" s="455"/>
      <c r="B63" s="213"/>
      <c r="C63" s="214" t="s">
        <v>179</v>
      </c>
      <c r="D63" s="214" t="s">
        <v>188</v>
      </c>
      <c r="E63" s="214" t="s">
        <v>189</v>
      </c>
      <c r="F63" s="159"/>
      <c r="G63" s="159"/>
      <c r="H63" s="159">
        <f t="shared" si="0"/>
        <v>0</v>
      </c>
      <c r="I63" s="205" t="e">
        <f t="shared" si="1"/>
        <v>#DIV/0!</v>
      </c>
      <c r="J63" s="215"/>
      <c r="K63" s="208" t="s">
        <v>189</v>
      </c>
      <c r="L63" s="216"/>
      <c r="M63" s="217"/>
    </row>
    <row r="64" spans="1:13" s="245" customFormat="1" ht="24.65" customHeight="1" thickBot="1">
      <c r="A64" s="478" t="s">
        <v>100</v>
      </c>
      <c r="B64" s="479"/>
      <c r="C64" s="479"/>
      <c r="D64" s="479"/>
      <c r="E64" s="480"/>
      <c r="F64" s="189">
        <f>SUM(F48:F59)</f>
        <v>47500</v>
      </c>
      <c r="G64" s="189">
        <f>SUM(G48:G63)</f>
        <v>19275</v>
      </c>
      <c r="H64" s="189">
        <f>F64-G64</f>
        <v>28225</v>
      </c>
      <c r="I64" s="190">
        <f>-1+(F64/G64)</f>
        <v>1.4643320363164722</v>
      </c>
      <c r="J64" s="191">
        <f>SUM(J48:J59)</f>
        <v>10100</v>
      </c>
      <c r="K64" s="192"/>
      <c r="L64" s="218"/>
      <c r="M64" s="217"/>
    </row>
    <row r="65" spans="1:13" s="245" customFormat="1" ht="24.65" hidden="1" customHeight="1" thickBot="1">
      <c r="A65" s="456" t="s">
        <v>190</v>
      </c>
      <c r="B65" s="219">
        <v>18</v>
      </c>
      <c r="C65" s="195" t="s">
        <v>191</v>
      </c>
      <c r="D65" s="195" t="s">
        <v>192</v>
      </c>
      <c r="E65" s="195" t="s">
        <v>191</v>
      </c>
      <c r="F65" s="196"/>
      <c r="G65" s="220"/>
      <c r="H65" s="196">
        <f t="shared" si="0"/>
        <v>0</v>
      </c>
      <c r="I65" s="198" t="e">
        <f t="shared" si="1"/>
        <v>#DIV/0!</v>
      </c>
      <c r="J65" s="221"/>
      <c r="K65" s="201" t="s">
        <v>191</v>
      </c>
      <c r="L65" s="222"/>
      <c r="M65" s="217"/>
    </row>
    <row r="66" spans="1:13" s="245" customFormat="1" ht="24.65" hidden="1" customHeight="1" thickBot="1">
      <c r="A66" s="457"/>
      <c r="B66" s="223">
        <v>19</v>
      </c>
      <c r="C66" s="148" t="s">
        <v>44</v>
      </c>
      <c r="D66" s="148" t="s">
        <v>193</v>
      </c>
      <c r="E66" s="148" t="s">
        <v>194</v>
      </c>
      <c r="F66" s="149"/>
      <c r="G66" s="154"/>
      <c r="H66" s="149">
        <f t="shared" si="0"/>
        <v>0</v>
      </c>
      <c r="I66" s="150" t="e">
        <f t="shared" si="1"/>
        <v>#DIV/0!</v>
      </c>
      <c r="J66" s="212"/>
      <c r="K66" s="152" t="s">
        <v>194</v>
      </c>
      <c r="L66" s="224"/>
      <c r="M66" s="217"/>
    </row>
    <row r="67" spans="1:13" s="245" customFormat="1" ht="24.65" hidden="1" customHeight="1" thickBot="1">
      <c r="A67" s="457"/>
      <c r="B67" s="223"/>
      <c r="C67" s="148" t="s">
        <v>44</v>
      </c>
      <c r="D67" s="148" t="s">
        <v>195</v>
      </c>
      <c r="E67" s="148" t="s">
        <v>196</v>
      </c>
      <c r="F67" s="149"/>
      <c r="G67" s="154"/>
      <c r="H67" s="149">
        <f t="shared" si="0"/>
        <v>0</v>
      </c>
      <c r="I67" s="150" t="e">
        <f t="shared" si="1"/>
        <v>#DIV/0!</v>
      </c>
      <c r="J67" s="212"/>
      <c r="K67" s="152" t="s">
        <v>196</v>
      </c>
      <c r="L67" s="224"/>
      <c r="M67" s="217"/>
    </row>
    <row r="68" spans="1:13" s="245" customFormat="1" ht="24.65" hidden="1" customHeight="1" thickBot="1">
      <c r="A68" s="457"/>
      <c r="B68" s="223"/>
      <c r="C68" s="148" t="s">
        <v>44</v>
      </c>
      <c r="D68" s="148" t="s">
        <v>197</v>
      </c>
      <c r="E68" s="148" t="s">
        <v>198</v>
      </c>
      <c r="F68" s="149"/>
      <c r="G68" s="154"/>
      <c r="H68" s="149">
        <f t="shared" si="0"/>
        <v>0</v>
      </c>
      <c r="I68" s="150" t="e">
        <f t="shared" si="1"/>
        <v>#DIV/0!</v>
      </c>
      <c r="J68" s="212"/>
      <c r="K68" s="152" t="s">
        <v>198</v>
      </c>
      <c r="L68" s="224"/>
      <c r="M68" s="217"/>
    </row>
    <row r="69" spans="1:13" s="245" customFormat="1" ht="24.65" hidden="1" customHeight="1" thickBot="1">
      <c r="A69" s="457"/>
      <c r="B69" s="223"/>
      <c r="C69" s="148" t="s">
        <v>44</v>
      </c>
      <c r="D69" s="148" t="s">
        <v>199</v>
      </c>
      <c r="E69" s="148" t="s">
        <v>200</v>
      </c>
      <c r="F69" s="149"/>
      <c r="G69" s="154"/>
      <c r="H69" s="149">
        <f t="shared" si="0"/>
        <v>0</v>
      </c>
      <c r="I69" s="150" t="e">
        <f t="shared" si="1"/>
        <v>#DIV/0!</v>
      </c>
      <c r="J69" s="212"/>
      <c r="K69" s="152" t="s">
        <v>200</v>
      </c>
      <c r="L69" s="224"/>
      <c r="M69" s="217"/>
    </row>
    <row r="70" spans="1:13" s="245" customFormat="1" ht="24.65" hidden="1" customHeight="1" thickBot="1">
      <c r="A70" s="457"/>
      <c r="B70" s="223"/>
      <c r="C70" s="148" t="s">
        <v>44</v>
      </c>
      <c r="D70" s="148" t="s">
        <v>201</v>
      </c>
      <c r="E70" s="148" t="s">
        <v>202</v>
      </c>
      <c r="F70" s="149"/>
      <c r="G70" s="154"/>
      <c r="H70" s="149">
        <f t="shared" si="0"/>
        <v>0</v>
      </c>
      <c r="I70" s="150" t="e">
        <f t="shared" si="1"/>
        <v>#DIV/0!</v>
      </c>
      <c r="J70" s="212"/>
      <c r="K70" s="152" t="s">
        <v>202</v>
      </c>
      <c r="L70" s="224"/>
      <c r="M70" s="217"/>
    </row>
    <row r="71" spans="1:13" s="245" customFormat="1" ht="24.65" hidden="1" customHeight="1" thickBot="1">
      <c r="A71" s="457"/>
      <c r="B71" s="223">
        <v>20</v>
      </c>
      <c r="C71" s="148" t="s">
        <v>203</v>
      </c>
      <c r="D71" s="148" t="s">
        <v>204</v>
      </c>
      <c r="E71" s="148" t="s">
        <v>205</v>
      </c>
      <c r="F71" s="149"/>
      <c r="G71" s="154"/>
      <c r="H71" s="149">
        <f t="shared" si="0"/>
        <v>0</v>
      </c>
      <c r="I71" s="150" t="e">
        <f t="shared" si="1"/>
        <v>#DIV/0!</v>
      </c>
      <c r="J71" s="212"/>
      <c r="K71" s="152" t="s">
        <v>205</v>
      </c>
      <c r="L71" s="224"/>
      <c r="M71" s="217"/>
    </row>
    <row r="72" spans="1:13" s="245" customFormat="1" ht="24.65" hidden="1" customHeight="1" thickBot="1">
      <c r="A72" s="457"/>
      <c r="B72" s="223"/>
      <c r="C72" s="148" t="s">
        <v>203</v>
      </c>
      <c r="D72" s="148" t="s">
        <v>206</v>
      </c>
      <c r="E72" s="148" t="s">
        <v>207</v>
      </c>
      <c r="F72" s="149"/>
      <c r="G72" s="154"/>
      <c r="H72" s="149">
        <f t="shared" si="0"/>
        <v>0</v>
      </c>
      <c r="I72" s="150" t="e">
        <f t="shared" si="1"/>
        <v>#DIV/0!</v>
      </c>
      <c r="J72" s="212"/>
      <c r="K72" s="152" t="s">
        <v>207</v>
      </c>
      <c r="L72" s="224"/>
      <c r="M72" s="217"/>
    </row>
    <row r="73" spans="1:13" s="245" customFormat="1" ht="24.65" hidden="1" customHeight="1" thickBot="1">
      <c r="A73" s="458"/>
      <c r="B73" s="225"/>
      <c r="C73" s="203" t="s">
        <v>203</v>
      </c>
      <c r="D73" s="203" t="s">
        <v>208</v>
      </c>
      <c r="E73" s="203" t="s">
        <v>79</v>
      </c>
      <c r="F73" s="159"/>
      <c r="G73" s="204"/>
      <c r="H73" s="159">
        <f t="shared" si="0"/>
        <v>0</v>
      </c>
      <c r="I73" s="205" t="e">
        <f t="shared" si="1"/>
        <v>#DIV/0!</v>
      </c>
      <c r="J73" s="215"/>
      <c r="K73" s="208" t="s">
        <v>79</v>
      </c>
      <c r="L73" s="216"/>
      <c r="M73" s="217"/>
    </row>
    <row r="74" spans="1:13" s="245" customFormat="1" ht="24.65" hidden="1" customHeight="1" thickBot="1">
      <c r="A74" s="450" t="s">
        <v>100</v>
      </c>
      <c r="B74" s="451"/>
      <c r="C74" s="451"/>
      <c r="D74" s="451"/>
      <c r="E74" s="452"/>
      <c r="F74" s="172">
        <f>SUM(F65:F73)</f>
        <v>0</v>
      </c>
      <c r="G74" s="172">
        <f>SUM(G65:G73)</f>
        <v>0</v>
      </c>
      <c r="H74" s="172">
        <f>F74-G74</f>
        <v>0</v>
      </c>
      <c r="I74" s="173" t="e">
        <f>-1+(F74/G74)</f>
        <v>#DIV/0!</v>
      </c>
      <c r="J74" s="226"/>
      <c r="K74" s="175"/>
      <c r="L74" s="227"/>
      <c r="M74" s="217"/>
    </row>
    <row r="75" spans="1:13" ht="24.65" hidden="1" customHeight="1" thickBot="1">
      <c r="A75" s="453" t="s">
        <v>209</v>
      </c>
      <c r="B75" s="209">
        <v>21</v>
      </c>
      <c r="C75" s="210" t="s">
        <v>210</v>
      </c>
      <c r="D75" s="210" t="s">
        <v>211</v>
      </c>
      <c r="E75" s="210" t="s">
        <v>212</v>
      </c>
      <c r="F75" s="196"/>
      <c r="G75" s="197"/>
      <c r="H75" s="196">
        <f t="shared" si="0"/>
        <v>0</v>
      </c>
      <c r="I75" s="198" t="e">
        <f t="shared" si="1"/>
        <v>#DIV/0!</v>
      </c>
      <c r="J75" s="199"/>
      <c r="K75" s="201" t="s">
        <v>212</v>
      </c>
      <c r="L75" s="202"/>
      <c r="M75" s="90"/>
    </row>
    <row r="76" spans="1:13" ht="24.65" hidden="1" customHeight="1" thickBot="1">
      <c r="A76" s="454"/>
      <c r="B76" s="211"/>
      <c r="C76" s="183" t="s">
        <v>210</v>
      </c>
      <c r="D76" s="183" t="s">
        <v>213</v>
      </c>
      <c r="E76" s="183" t="s">
        <v>214</v>
      </c>
      <c r="F76" s="149"/>
      <c r="G76" s="156"/>
      <c r="H76" s="149">
        <f t="shared" si="0"/>
        <v>0</v>
      </c>
      <c r="I76" s="150" t="e">
        <f t="shared" si="1"/>
        <v>#DIV/0!</v>
      </c>
      <c r="J76" s="155"/>
      <c r="K76" s="152" t="s">
        <v>214</v>
      </c>
      <c r="L76" s="153"/>
      <c r="M76" s="90"/>
    </row>
    <row r="77" spans="1:13" ht="24.65" hidden="1" customHeight="1" thickBot="1">
      <c r="A77" s="454"/>
      <c r="B77" s="211">
        <v>22</v>
      </c>
      <c r="C77" s="183" t="s">
        <v>215</v>
      </c>
      <c r="D77" s="183" t="s">
        <v>216</v>
      </c>
      <c r="E77" s="183" t="s">
        <v>217</v>
      </c>
      <c r="F77" s="149"/>
      <c r="G77" s="156"/>
      <c r="H77" s="149">
        <f t="shared" si="0"/>
        <v>0</v>
      </c>
      <c r="I77" s="150" t="e">
        <f t="shared" si="1"/>
        <v>#DIV/0!</v>
      </c>
      <c r="J77" s="155"/>
      <c r="K77" s="152" t="s">
        <v>217</v>
      </c>
      <c r="L77" s="153"/>
      <c r="M77" s="90"/>
    </row>
    <row r="78" spans="1:13" ht="24.65" hidden="1" customHeight="1" thickBot="1">
      <c r="A78" s="454"/>
      <c r="B78" s="211"/>
      <c r="C78" s="183" t="s">
        <v>215</v>
      </c>
      <c r="D78" s="183" t="s">
        <v>218</v>
      </c>
      <c r="E78" s="183" t="s">
        <v>219</v>
      </c>
      <c r="F78" s="149"/>
      <c r="G78" s="156"/>
      <c r="H78" s="149">
        <f t="shared" si="0"/>
        <v>0</v>
      </c>
      <c r="I78" s="150" t="e">
        <f t="shared" si="1"/>
        <v>#DIV/0!</v>
      </c>
      <c r="J78" s="155"/>
      <c r="K78" s="152" t="s">
        <v>219</v>
      </c>
      <c r="L78" s="153"/>
      <c r="M78" s="90"/>
    </row>
    <row r="79" spans="1:13" ht="24.65" hidden="1" customHeight="1" thickBot="1">
      <c r="A79" s="454"/>
      <c r="B79" s="211"/>
      <c r="C79" s="183" t="s">
        <v>215</v>
      </c>
      <c r="D79" s="183" t="s">
        <v>220</v>
      </c>
      <c r="E79" s="183" t="s">
        <v>221</v>
      </c>
      <c r="F79" s="149"/>
      <c r="G79" s="156"/>
      <c r="H79" s="149">
        <f t="shared" ref="H79:H89" si="8">F79-G79</f>
        <v>0</v>
      </c>
      <c r="I79" s="150" t="e">
        <f t="shared" ref="I79:I93" si="9">-1+(F79/G79)</f>
        <v>#DIV/0!</v>
      </c>
      <c r="J79" s="155"/>
      <c r="K79" s="152" t="s">
        <v>221</v>
      </c>
      <c r="L79" s="153"/>
      <c r="M79" s="90"/>
    </row>
    <row r="80" spans="1:13" ht="24.65" hidden="1" customHeight="1" thickBot="1">
      <c r="A80" s="454"/>
      <c r="B80" s="211"/>
      <c r="C80" s="183" t="s">
        <v>215</v>
      </c>
      <c r="D80" s="183" t="s">
        <v>222</v>
      </c>
      <c r="E80" s="183" t="s">
        <v>223</v>
      </c>
      <c r="F80" s="149"/>
      <c r="G80" s="156"/>
      <c r="H80" s="149">
        <f t="shared" si="8"/>
        <v>0</v>
      </c>
      <c r="I80" s="150" t="e">
        <f t="shared" si="9"/>
        <v>#DIV/0!</v>
      </c>
      <c r="J80" s="155"/>
      <c r="K80" s="152" t="s">
        <v>223</v>
      </c>
      <c r="L80" s="153"/>
      <c r="M80" s="90"/>
    </row>
    <row r="81" spans="1:13" ht="24.65" hidden="1" customHeight="1" thickBot="1">
      <c r="A81" s="455"/>
      <c r="B81" s="228">
        <v>23</v>
      </c>
      <c r="C81" s="214" t="s">
        <v>215</v>
      </c>
      <c r="D81" s="214" t="s">
        <v>224</v>
      </c>
      <c r="E81" s="214" t="s">
        <v>225</v>
      </c>
      <c r="F81" s="159"/>
      <c r="G81" s="160"/>
      <c r="H81" s="159">
        <f t="shared" si="8"/>
        <v>0</v>
      </c>
      <c r="I81" s="205" t="e">
        <f t="shared" si="9"/>
        <v>#DIV/0!</v>
      </c>
      <c r="J81" s="206"/>
      <c r="K81" s="208" t="s">
        <v>225</v>
      </c>
      <c r="L81" s="162"/>
      <c r="M81" s="90"/>
    </row>
    <row r="82" spans="1:13" ht="24.65" hidden="1" customHeight="1" thickBot="1">
      <c r="A82" s="444" t="s">
        <v>100</v>
      </c>
      <c r="B82" s="445"/>
      <c r="C82" s="445"/>
      <c r="D82" s="445"/>
      <c r="E82" s="446"/>
      <c r="F82" s="189">
        <f>SUM(F75:F81)</f>
        <v>0</v>
      </c>
      <c r="G82" s="189">
        <f>SUM(G75:G81)</f>
        <v>0</v>
      </c>
      <c r="H82" s="189">
        <f>F82-G82</f>
        <v>0</v>
      </c>
      <c r="I82" s="190" t="e">
        <f>-1+(F82/G82)</f>
        <v>#DIV/0!</v>
      </c>
      <c r="J82" s="229"/>
      <c r="K82" s="192"/>
      <c r="L82" s="193"/>
      <c r="M82" s="90"/>
    </row>
    <row r="83" spans="1:13" ht="24.65" hidden="1" customHeight="1" thickBot="1">
      <c r="A83" s="456" t="s">
        <v>226</v>
      </c>
      <c r="B83" s="194">
        <v>24</v>
      </c>
      <c r="C83" s="195" t="s">
        <v>227</v>
      </c>
      <c r="D83" s="195" t="s">
        <v>228</v>
      </c>
      <c r="E83" s="195" t="s">
        <v>229</v>
      </c>
      <c r="F83" s="196"/>
      <c r="G83" s="197"/>
      <c r="H83" s="196">
        <f t="shared" si="8"/>
        <v>0</v>
      </c>
      <c r="I83" s="198" t="e">
        <f t="shared" si="9"/>
        <v>#DIV/0!</v>
      </c>
      <c r="J83" s="200"/>
      <c r="K83" s="201" t="s">
        <v>229</v>
      </c>
      <c r="L83" s="202"/>
      <c r="M83" s="90"/>
    </row>
    <row r="84" spans="1:13" ht="24.65" hidden="1" customHeight="1" thickBot="1">
      <c r="A84" s="457"/>
      <c r="B84" s="147"/>
      <c r="C84" s="148" t="s">
        <v>227</v>
      </c>
      <c r="D84" s="148" t="s">
        <v>230</v>
      </c>
      <c r="E84" s="148" t="s">
        <v>231</v>
      </c>
      <c r="F84" s="149"/>
      <c r="G84" s="156"/>
      <c r="H84" s="149">
        <f t="shared" si="8"/>
        <v>0</v>
      </c>
      <c r="I84" s="150" t="e">
        <f t="shared" si="9"/>
        <v>#DIV/0!</v>
      </c>
      <c r="J84" s="151"/>
      <c r="K84" s="152" t="s">
        <v>231</v>
      </c>
      <c r="L84" s="153"/>
      <c r="M84" s="90"/>
    </row>
    <row r="85" spans="1:13" ht="24.65" hidden="1" customHeight="1" thickBot="1">
      <c r="A85" s="457"/>
      <c r="B85" s="147"/>
      <c r="C85" s="148" t="s">
        <v>227</v>
      </c>
      <c r="D85" s="148" t="s">
        <v>232</v>
      </c>
      <c r="E85" s="148" t="s">
        <v>233</v>
      </c>
      <c r="F85" s="149"/>
      <c r="G85" s="156"/>
      <c r="H85" s="149">
        <f t="shared" si="8"/>
        <v>0</v>
      </c>
      <c r="I85" s="150" t="e">
        <f t="shared" si="9"/>
        <v>#DIV/0!</v>
      </c>
      <c r="J85" s="151"/>
      <c r="K85" s="152" t="s">
        <v>233</v>
      </c>
      <c r="L85" s="153"/>
      <c r="M85" s="90"/>
    </row>
    <row r="86" spans="1:13" ht="24.65" hidden="1" customHeight="1" thickBot="1">
      <c r="A86" s="457"/>
      <c r="B86" s="147">
        <v>25</v>
      </c>
      <c r="C86" s="148" t="s">
        <v>234</v>
      </c>
      <c r="D86" s="148" t="s">
        <v>235</v>
      </c>
      <c r="E86" s="148" t="s">
        <v>236</v>
      </c>
      <c r="F86" s="149"/>
      <c r="G86" s="156"/>
      <c r="H86" s="149">
        <f t="shared" si="8"/>
        <v>0</v>
      </c>
      <c r="I86" s="150" t="e">
        <f t="shared" si="9"/>
        <v>#DIV/0!</v>
      </c>
      <c r="J86" s="151"/>
      <c r="K86" s="152" t="s">
        <v>236</v>
      </c>
      <c r="L86" s="153"/>
      <c r="M86" s="90"/>
    </row>
    <row r="87" spans="1:13" ht="24.65" hidden="1" customHeight="1" thickBot="1">
      <c r="A87" s="457"/>
      <c r="B87" s="147"/>
      <c r="C87" s="148" t="s">
        <v>234</v>
      </c>
      <c r="D87" s="148" t="s">
        <v>237</v>
      </c>
      <c r="E87" s="148" t="s">
        <v>238</v>
      </c>
      <c r="F87" s="149"/>
      <c r="G87" s="156"/>
      <c r="H87" s="149">
        <f t="shared" si="8"/>
        <v>0</v>
      </c>
      <c r="I87" s="150" t="e">
        <f t="shared" si="9"/>
        <v>#DIV/0!</v>
      </c>
      <c r="J87" s="151"/>
      <c r="K87" s="152" t="s">
        <v>238</v>
      </c>
      <c r="L87" s="153"/>
      <c r="M87" s="90"/>
    </row>
    <row r="88" spans="1:13" ht="24.65" hidden="1" customHeight="1" thickBot="1">
      <c r="A88" s="457"/>
      <c r="B88" s="147"/>
      <c r="C88" s="148" t="s">
        <v>234</v>
      </c>
      <c r="D88" s="148" t="s">
        <v>239</v>
      </c>
      <c r="E88" s="148" t="s">
        <v>240</v>
      </c>
      <c r="F88" s="149"/>
      <c r="G88" s="156"/>
      <c r="H88" s="149">
        <f t="shared" si="8"/>
        <v>0</v>
      </c>
      <c r="I88" s="150" t="e">
        <f t="shared" si="9"/>
        <v>#DIV/0!</v>
      </c>
      <c r="J88" s="151"/>
      <c r="K88" s="152" t="s">
        <v>240</v>
      </c>
      <c r="L88" s="153"/>
      <c r="M88" s="90"/>
    </row>
    <row r="89" spans="1:13" ht="24.65" hidden="1" customHeight="1" thickBot="1">
      <c r="A89" s="458"/>
      <c r="B89" s="158"/>
      <c r="C89" s="203" t="s">
        <v>234</v>
      </c>
      <c r="D89" s="203" t="s">
        <v>241</v>
      </c>
      <c r="E89" s="203" t="s">
        <v>242</v>
      </c>
      <c r="F89" s="159"/>
      <c r="G89" s="160"/>
      <c r="H89" s="159">
        <f t="shared" si="8"/>
        <v>0</v>
      </c>
      <c r="I89" s="205" t="e">
        <f t="shared" si="9"/>
        <v>#DIV/0!</v>
      </c>
      <c r="J89" s="207"/>
      <c r="K89" s="208" t="s">
        <v>242</v>
      </c>
      <c r="L89" s="162"/>
      <c r="M89" s="90"/>
    </row>
    <row r="90" spans="1:13" ht="24.65" hidden="1" customHeight="1" thickBot="1">
      <c r="A90" s="450" t="s">
        <v>100</v>
      </c>
      <c r="B90" s="451"/>
      <c r="C90" s="451"/>
      <c r="D90" s="451"/>
      <c r="E90" s="452"/>
      <c r="F90" s="172">
        <f>SUM(F83:F89)</f>
        <v>0</v>
      </c>
      <c r="G90" s="172">
        <f>SUM(G83:G89)</f>
        <v>0</v>
      </c>
      <c r="H90" s="172">
        <f>F90-G90</f>
        <v>0</v>
      </c>
      <c r="I90" s="173" t="e">
        <f>-1+(F90/G90)</f>
        <v>#DIV/0!</v>
      </c>
      <c r="J90" s="230"/>
      <c r="K90" s="175"/>
      <c r="L90" s="176"/>
      <c r="M90" s="90"/>
    </row>
    <row r="91" spans="1:13" ht="24.65" hidden="1" customHeight="1" thickBot="1">
      <c r="A91" s="453" t="s">
        <v>243</v>
      </c>
      <c r="B91" s="209">
        <v>26</v>
      </c>
      <c r="C91" s="210" t="s">
        <v>244</v>
      </c>
      <c r="D91" s="210" t="s">
        <v>245</v>
      </c>
      <c r="E91" s="210" t="s">
        <v>244</v>
      </c>
      <c r="F91" s="196"/>
      <c r="G91" s="197"/>
      <c r="H91" s="196">
        <f>F91-G91</f>
        <v>0</v>
      </c>
      <c r="I91" s="198" t="e">
        <f t="shared" si="9"/>
        <v>#DIV/0!</v>
      </c>
      <c r="J91" s="199"/>
      <c r="K91" s="201" t="s">
        <v>244</v>
      </c>
      <c r="L91" s="231"/>
      <c r="M91" s="90"/>
    </row>
    <row r="92" spans="1:13" ht="24.65" hidden="1" customHeight="1" thickBot="1">
      <c r="A92" s="454"/>
      <c r="B92" s="211">
        <v>27</v>
      </c>
      <c r="C92" s="183" t="s">
        <v>246</v>
      </c>
      <c r="D92" s="183" t="s">
        <v>247</v>
      </c>
      <c r="E92" s="183" t="s">
        <v>248</v>
      </c>
      <c r="F92" s="149"/>
      <c r="G92" s="156"/>
      <c r="H92" s="149">
        <f t="shared" ref="H92:H93" si="10">F92-G92</f>
        <v>0</v>
      </c>
      <c r="I92" s="150" t="e">
        <f t="shared" si="9"/>
        <v>#DIV/0!</v>
      </c>
      <c r="J92" s="155"/>
      <c r="K92" s="152" t="s">
        <v>248</v>
      </c>
      <c r="L92" s="232"/>
      <c r="M92" s="90"/>
    </row>
    <row r="93" spans="1:13" ht="24.65" hidden="1" customHeight="1" thickBot="1">
      <c r="A93" s="455"/>
      <c r="B93" s="228"/>
      <c r="C93" s="214" t="s">
        <v>246</v>
      </c>
      <c r="D93" s="214" t="s">
        <v>249</v>
      </c>
      <c r="E93" s="214" t="s">
        <v>250</v>
      </c>
      <c r="F93" s="159"/>
      <c r="G93" s="160"/>
      <c r="H93" s="159">
        <f t="shared" si="10"/>
        <v>0</v>
      </c>
      <c r="I93" s="205" t="e">
        <f t="shared" si="9"/>
        <v>#DIV/0!</v>
      </c>
      <c r="J93" s="206"/>
      <c r="K93" s="208" t="s">
        <v>250</v>
      </c>
      <c r="L93" s="233"/>
      <c r="M93" s="90"/>
    </row>
    <row r="94" spans="1:13" ht="24.65" hidden="1" customHeight="1" thickBot="1">
      <c r="A94" s="444" t="s">
        <v>100</v>
      </c>
      <c r="B94" s="445"/>
      <c r="C94" s="445"/>
      <c r="D94" s="445"/>
      <c r="E94" s="446"/>
      <c r="F94" s="234">
        <f>SUM(F91:F93)</f>
        <v>0</v>
      </c>
      <c r="G94" s="234">
        <f>SUM(G91:G93)</f>
        <v>0</v>
      </c>
      <c r="H94" s="189">
        <f>F94-G94</f>
        <v>0</v>
      </c>
      <c r="I94" s="190" t="e">
        <f>-1+(F94/G94)</f>
        <v>#DIV/0!</v>
      </c>
      <c r="J94" s="229"/>
      <c r="K94" s="192"/>
      <c r="L94" s="235"/>
      <c r="M94" s="90"/>
    </row>
    <row r="95" spans="1:13" ht="24.65" customHeight="1" thickBot="1">
      <c r="A95" s="447" t="s">
        <v>251</v>
      </c>
      <c r="B95" s="448"/>
      <c r="C95" s="448"/>
      <c r="D95" s="448"/>
      <c r="E95" s="449"/>
      <c r="F95" s="236">
        <f>SUM(F94,F90,F82,F74,F64,F47,F30,F24)</f>
        <v>107698</v>
      </c>
      <c r="G95" s="236">
        <f>G24+G30+G47+G64</f>
        <v>69895</v>
      </c>
      <c r="H95" s="237">
        <f>F95-G95</f>
        <v>37803</v>
      </c>
      <c r="I95" s="238">
        <f>SUM(H95/G95)</f>
        <v>0.54085413835038276</v>
      </c>
      <c r="J95" s="239">
        <f>SUM(J24+J30+J47+J64)</f>
        <v>67615</v>
      </c>
      <c r="K95" s="240"/>
      <c r="L95" s="241"/>
      <c r="M95" s="90"/>
    </row>
    <row r="96" spans="1:13" ht="13">
      <c r="A96" s="90"/>
      <c r="B96" s="137"/>
      <c r="C96" s="90"/>
      <c r="D96" s="90"/>
      <c r="E96" s="90"/>
      <c r="F96" s="138"/>
      <c r="G96" s="242"/>
      <c r="H96" s="138"/>
      <c r="I96" s="138"/>
      <c r="J96" s="243"/>
      <c r="K96" s="90"/>
      <c r="L96" s="90"/>
      <c r="M96" s="90"/>
    </row>
    <row r="97" spans="1:13">
      <c r="A97" s="90"/>
      <c r="B97" s="137"/>
      <c r="C97" s="90"/>
      <c r="D97" s="90"/>
      <c r="E97" s="90"/>
      <c r="F97" s="138"/>
      <c r="G97" s="139"/>
      <c r="H97" s="138"/>
      <c r="I97" s="138"/>
      <c r="J97" s="138"/>
      <c r="K97" s="90"/>
      <c r="L97" s="90"/>
      <c r="M97" s="90"/>
    </row>
    <row r="98" spans="1:13" customFormat="1" ht="3.75" customHeight="1">
      <c r="A98" s="8"/>
      <c r="B98" s="8"/>
      <c r="C98" s="8"/>
      <c r="D98" s="8"/>
      <c r="E98" s="8"/>
      <c r="F98" s="8"/>
      <c r="G98" s="8"/>
      <c r="H98" s="8"/>
      <c r="I98" s="8"/>
      <c r="J98" s="8"/>
      <c r="K98" s="8"/>
      <c r="L98" s="8"/>
    </row>
  </sheetData>
  <mergeCells count="29">
    <mergeCell ref="A65:A73"/>
    <mergeCell ref="A1:L1"/>
    <mergeCell ref="I3:J3"/>
    <mergeCell ref="A8:L8"/>
    <mergeCell ref="A9:A23"/>
    <mergeCell ref="A24:E24"/>
    <mergeCell ref="A25:A29"/>
    <mergeCell ref="A30:E30"/>
    <mergeCell ref="A31:A46"/>
    <mergeCell ref="A47:E47"/>
    <mergeCell ref="A48:A63"/>
    <mergeCell ref="A64:E64"/>
    <mergeCell ref="A6:A7"/>
    <mergeCell ref="B6:B7"/>
    <mergeCell ref="C6:C7"/>
    <mergeCell ref="D6:D7"/>
    <mergeCell ref="A94:E94"/>
    <mergeCell ref="A95:E95"/>
    <mergeCell ref="A74:E74"/>
    <mergeCell ref="A75:A81"/>
    <mergeCell ref="A82:E82"/>
    <mergeCell ref="A83:A89"/>
    <mergeCell ref="A90:E90"/>
    <mergeCell ref="A91:A93"/>
    <mergeCell ref="L6:L7"/>
    <mergeCell ref="E6:E7"/>
    <mergeCell ref="H6:H7"/>
    <mergeCell ref="I6:I7"/>
    <mergeCell ref="K6:K7"/>
  </mergeCells>
  <pageMargins left="0.74803149606299213" right="0.74803149606299213" top="0.98425196850393704" bottom="1.0236220472440944" header="0.51181102362204722" footer="0.51181102362204722"/>
  <pageSetup paperSize="9" scale="35" fitToHeight="0" orientation="landscape" r:id="rId1"/>
  <headerFooter>
    <oddFooter>&amp;L&amp;1#&amp;"Calibri"&amp;9&amp;K0078D7Business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7818-8FFA-4483-AE5B-42AA2087175F}">
  <sheetPr>
    <pageSetUpPr fitToPage="1"/>
  </sheetPr>
  <dimension ref="A1:M99"/>
  <sheetViews>
    <sheetView zoomScale="80" zoomScaleNormal="80" zoomScaleSheetLayoutView="75" workbookViewId="0">
      <selection activeCell="F65" sqref="F65"/>
    </sheetView>
  </sheetViews>
  <sheetFormatPr defaultColWidth="9.08984375" defaultRowHeight="12.5"/>
  <cols>
    <col min="1" max="1" width="23.90625" style="244" bestFit="1" customWidth="1"/>
    <col min="2" max="2" width="9.08984375" style="246"/>
    <col min="3" max="3" width="42.54296875" style="244" bestFit="1" customWidth="1"/>
    <col min="4" max="4" width="12.08984375" style="244" bestFit="1" customWidth="1"/>
    <col min="5" max="5" width="42.54296875" style="244" bestFit="1" customWidth="1"/>
    <col min="6" max="6" width="16.90625" style="247" bestFit="1" customWidth="1"/>
    <col min="7" max="7" width="16.90625" style="248" bestFit="1" customWidth="1"/>
    <col min="8" max="8" width="14.08984375" style="247" customWidth="1"/>
    <col min="9" max="9" width="16.08984375" style="247" customWidth="1"/>
    <col min="10" max="10" width="14.08984375" style="247" bestFit="1" customWidth="1"/>
    <col min="11" max="11" width="48.453125" style="244" customWidth="1"/>
    <col min="12" max="12" width="108.08984375" style="244" customWidth="1"/>
    <col min="13" max="16384" width="9.08984375" style="244"/>
  </cols>
  <sheetData>
    <row r="1" spans="1:13" customFormat="1" ht="12.9" customHeight="1" thickBot="1">
      <c r="A1" s="463" t="s">
        <v>287</v>
      </c>
      <c r="B1" s="464"/>
      <c r="C1" s="464"/>
      <c r="D1" s="464"/>
      <c r="E1" s="464"/>
      <c r="F1" s="464"/>
      <c r="G1" s="464"/>
      <c r="H1" s="464"/>
      <c r="I1" s="464"/>
      <c r="J1" s="464"/>
      <c r="K1" s="464"/>
      <c r="L1" s="465"/>
    </row>
    <row r="3" spans="1:13" ht="13">
      <c r="A3" s="126">
        <f>' Property Summary'!D6</f>
        <v>84900</v>
      </c>
      <c r="B3" s="127"/>
      <c r="C3" s="128" t="str">
        <f>' Property Summary'!D5</f>
        <v>Woodlands Business Park, Milton Keynes, MK14 6EY</v>
      </c>
      <c r="D3" s="128"/>
      <c r="E3" s="128"/>
      <c r="F3" s="129"/>
      <c r="G3" s="130" t="s">
        <v>51</v>
      </c>
      <c r="H3" s="131" t="s">
        <v>52</v>
      </c>
      <c r="I3" s="497" t="s">
        <v>53</v>
      </c>
      <c r="J3" s="497"/>
      <c r="K3" s="132"/>
      <c r="L3" s="132"/>
      <c r="M3" s="90"/>
    </row>
    <row r="4" spans="1:13" ht="13">
      <c r="A4" s="128"/>
      <c r="B4" s="127"/>
      <c r="C4" s="289">
        <f>' Property Summary'!D10</f>
        <v>46022</v>
      </c>
      <c r="D4" s="133"/>
      <c r="E4" s="128"/>
      <c r="F4" s="129"/>
      <c r="G4" s="134" t="s">
        <v>54</v>
      </c>
      <c r="H4" s="135">
        <f>'Apportionment Detail'!B33</f>
        <v>12031</v>
      </c>
      <c r="I4" s="129"/>
      <c r="J4" s="129"/>
      <c r="K4" s="136"/>
      <c r="L4" s="136"/>
      <c r="M4" s="90"/>
    </row>
    <row r="5" spans="1:13" ht="13" thickBot="1">
      <c r="A5" s="90"/>
      <c r="B5" s="137"/>
      <c r="C5" s="90"/>
      <c r="D5" s="90"/>
      <c r="E5" s="90"/>
      <c r="F5" s="138"/>
      <c r="G5" s="139"/>
      <c r="H5" s="90"/>
      <c r="I5" s="90"/>
      <c r="J5" s="90"/>
      <c r="K5" s="90"/>
      <c r="L5" s="90"/>
      <c r="M5" s="90"/>
    </row>
    <row r="6" spans="1:13" ht="35.15" customHeight="1">
      <c r="A6" s="484" t="s">
        <v>55</v>
      </c>
      <c r="B6" s="459"/>
      <c r="C6" s="484" t="s">
        <v>56</v>
      </c>
      <c r="D6" s="484" t="s">
        <v>57</v>
      </c>
      <c r="E6" s="500" t="s">
        <v>58</v>
      </c>
      <c r="F6" s="328" t="s">
        <v>60</v>
      </c>
      <c r="G6" s="313" t="s">
        <v>60</v>
      </c>
      <c r="H6" s="502" t="s">
        <v>61</v>
      </c>
      <c r="I6" s="502" t="s">
        <v>62</v>
      </c>
      <c r="J6" s="328" t="s">
        <v>409</v>
      </c>
      <c r="K6" s="500" t="s">
        <v>63</v>
      </c>
      <c r="L6" s="498" t="s">
        <v>64</v>
      </c>
      <c r="M6" s="90"/>
    </row>
    <row r="7" spans="1:13" s="109" customFormat="1" ht="19.5" customHeight="1" thickBot="1">
      <c r="A7" s="499"/>
      <c r="B7" s="501"/>
      <c r="C7" s="499"/>
      <c r="D7" s="499"/>
      <c r="E7" s="501"/>
      <c r="F7" s="291">
        <v>46022</v>
      </c>
      <c r="G7" s="292">
        <v>45657</v>
      </c>
      <c r="H7" s="503"/>
      <c r="I7" s="503"/>
      <c r="J7" s="291">
        <v>45657</v>
      </c>
      <c r="K7" s="501"/>
      <c r="L7" s="499"/>
      <c r="M7" s="108"/>
    </row>
    <row r="8" spans="1:13" ht="24.65" customHeight="1" thickBot="1">
      <c r="A8" s="463" t="s">
        <v>287</v>
      </c>
      <c r="B8" s="464"/>
      <c r="C8" s="464"/>
      <c r="D8" s="464"/>
      <c r="E8" s="464"/>
      <c r="F8" s="464"/>
      <c r="G8" s="464"/>
      <c r="H8" s="464"/>
      <c r="I8" s="464"/>
      <c r="J8" s="464"/>
      <c r="K8" s="464"/>
      <c r="L8" s="465"/>
      <c r="M8" s="90"/>
    </row>
    <row r="9" spans="1:13" ht="24.65" hidden="1" customHeight="1" thickBot="1">
      <c r="A9" s="491" t="s">
        <v>66</v>
      </c>
      <c r="B9" s="140">
        <v>1</v>
      </c>
      <c r="C9" s="141" t="s">
        <v>67</v>
      </c>
      <c r="D9" s="141" t="s">
        <v>68</v>
      </c>
      <c r="E9" s="141" t="s">
        <v>69</v>
      </c>
      <c r="F9" s="142"/>
      <c r="G9" s="142"/>
      <c r="H9" s="142">
        <f>F9-G9</f>
        <v>0</v>
      </c>
      <c r="I9" s="143" t="e">
        <f>-1+(F9/G9)</f>
        <v>#DIV/0!</v>
      </c>
      <c r="J9" s="144"/>
      <c r="K9" s="145" t="s">
        <v>69</v>
      </c>
      <c r="L9" s="146"/>
      <c r="M9" s="90"/>
    </row>
    <row r="10" spans="1:13" ht="24.65" hidden="1" customHeight="1">
      <c r="A10" s="466"/>
      <c r="B10" s="147">
        <v>2</v>
      </c>
      <c r="C10" s="148" t="s">
        <v>70</v>
      </c>
      <c r="D10" s="148" t="s">
        <v>71</v>
      </c>
      <c r="E10" s="148" t="s">
        <v>72</v>
      </c>
      <c r="F10" s="149"/>
      <c r="G10" s="149"/>
      <c r="H10" s="149">
        <f t="shared" ref="H10:H79" si="0">F10-G10</f>
        <v>0</v>
      </c>
      <c r="I10" s="150" t="e">
        <f t="shared" ref="I10:I79" si="1">-1+(F10/G10)</f>
        <v>#DIV/0!</v>
      </c>
      <c r="J10" s="151"/>
      <c r="K10" s="152" t="s">
        <v>72</v>
      </c>
      <c r="L10" s="153"/>
      <c r="M10" s="90"/>
    </row>
    <row r="11" spans="1:13" ht="24.65" hidden="1" customHeight="1">
      <c r="A11" s="466"/>
      <c r="B11" s="147"/>
      <c r="C11" s="148" t="s">
        <v>70</v>
      </c>
      <c r="D11" s="148" t="s">
        <v>73</v>
      </c>
      <c r="E11" s="148" t="s">
        <v>74</v>
      </c>
      <c r="F11" s="149"/>
      <c r="G11" s="149"/>
      <c r="H11" s="149">
        <f t="shared" si="0"/>
        <v>0</v>
      </c>
      <c r="I11" s="150" t="e">
        <f t="shared" si="1"/>
        <v>#DIV/0!</v>
      </c>
      <c r="J11" s="151"/>
      <c r="K11" s="152" t="s">
        <v>74</v>
      </c>
      <c r="L11" s="153"/>
      <c r="M11" s="90"/>
    </row>
    <row r="12" spans="1:13" ht="24.65" hidden="1" customHeight="1">
      <c r="A12" s="466"/>
      <c r="B12" s="147"/>
      <c r="C12" s="148" t="s">
        <v>70</v>
      </c>
      <c r="D12" s="148" t="s">
        <v>75</v>
      </c>
      <c r="E12" s="148" t="s">
        <v>76</v>
      </c>
      <c r="F12" s="149"/>
      <c r="G12" s="149"/>
      <c r="H12" s="149">
        <f t="shared" si="0"/>
        <v>0</v>
      </c>
      <c r="I12" s="150" t="e">
        <f t="shared" si="1"/>
        <v>#DIV/0!</v>
      </c>
      <c r="J12" s="151"/>
      <c r="K12" s="152" t="s">
        <v>76</v>
      </c>
      <c r="L12" s="153"/>
      <c r="M12" s="90"/>
    </row>
    <row r="13" spans="1:13" ht="24.65" hidden="1" customHeight="1">
      <c r="A13" s="466"/>
      <c r="B13" s="147">
        <v>3</v>
      </c>
      <c r="C13" s="148" t="s">
        <v>77</v>
      </c>
      <c r="D13" s="148" t="s">
        <v>78</v>
      </c>
      <c r="E13" s="148" t="s">
        <v>79</v>
      </c>
      <c r="F13" s="149"/>
      <c r="G13" s="149"/>
      <c r="H13" s="149">
        <f t="shared" si="0"/>
        <v>0</v>
      </c>
      <c r="I13" s="150" t="e">
        <f t="shared" si="1"/>
        <v>#DIV/0!</v>
      </c>
      <c r="J13" s="151"/>
      <c r="K13" s="152" t="s">
        <v>79</v>
      </c>
      <c r="L13" s="153"/>
      <c r="M13" s="90"/>
    </row>
    <row r="14" spans="1:13" ht="24.65" hidden="1" customHeight="1">
      <c r="A14" s="466"/>
      <c r="B14" s="147"/>
      <c r="C14" s="148" t="s">
        <v>77</v>
      </c>
      <c r="D14" s="148" t="s">
        <v>80</v>
      </c>
      <c r="E14" s="148" t="s">
        <v>81</v>
      </c>
      <c r="F14" s="149"/>
      <c r="G14" s="149"/>
      <c r="H14" s="149">
        <f t="shared" si="0"/>
        <v>0</v>
      </c>
      <c r="I14" s="150" t="e">
        <f t="shared" si="1"/>
        <v>#DIV/0!</v>
      </c>
      <c r="J14" s="151"/>
      <c r="K14" s="152" t="s">
        <v>81</v>
      </c>
      <c r="L14" s="153"/>
      <c r="M14" s="90"/>
    </row>
    <row r="15" spans="1:13" ht="24.65" hidden="1" customHeight="1">
      <c r="A15" s="466"/>
      <c r="B15" s="147"/>
      <c r="C15" s="148" t="s">
        <v>77</v>
      </c>
      <c r="D15" s="148" t="s">
        <v>82</v>
      </c>
      <c r="E15" s="148" t="s">
        <v>83</v>
      </c>
      <c r="F15" s="149"/>
      <c r="G15" s="149"/>
      <c r="H15" s="149">
        <f t="shared" si="0"/>
        <v>0</v>
      </c>
      <c r="I15" s="150" t="e">
        <f t="shared" si="1"/>
        <v>#DIV/0!</v>
      </c>
      <c r="J15" s="151"/>
      <c r="K15" s="152" t="s">
        <v>83</v>
      </c>
      <c r="L15" s="153"/>
      <c r="M15" s="90"/>
    </row>
    <row r="16" spans="1:13" ht="24.65" hidden="1" customHeight="1">
      <c r="A16" s="466"/>
      <c r="B16" s="147"/>
      <c r="C16" s="148" t="s">
        <v>77</v>
      </c>
      <c r="D16" s="148" t="s">
        <v>84</v>
      </c>
      <c r="E16" s="148" t="s">
        <v>85</v>
      </c>
      <c r="F16" s="149"/>
      <c r="G16" s="149"/>
      <c r="H16" s="149">
        <f t="shared" si="0"/>
        <v>0</v>
      </c>
      <c r="I16" s="150" t="e">
        <f t="shared" si="1"/>
        <v>#DIV/0!</v>
      </c>
      <c r="J16" s="151"/>
      <c r="K16" s="152" t="s">
        <v>85</v>
      </c>
      <c r="L16" s="153"/>
      <c r="M16" s="90"/>
    </row>
    <row r="17" spans="1:13" ht="24.65" hidden="1" customHeight="1">
      <c r="A17" s="466"/>
      <c r="B17" s="147"/>
      <c r="C17" s="148" t="s">
        <v>77</v>
      </c>
      <c r="D17" s="148" t="s">
        <v>86</v>
      </c>
      <c r="E17" s="148" t="s">
        <v>87</v>
      </c>
      <c r="F17" s="149"/>
      <c r="G17" s="149"/>
      <c r="H17" s="149">
        <f t="shared" si="0"/>
        <v>0</v>
      </c>
      <c r="I17" s="150" t="e">
        <f t="shared" si="1"/>
        <v>#DIV/0!</v>
      </c>
      <c r="J17" s="151"/>
      <c r="K17" s="152" t="s">
        <v>87</v>
      </c>
      <c r="L17" s="153"/>
      <c r="M17" s="90"/>
    </row>
    <row r="18" spans="1:13" ht="24.65" customHeight="1">
      <c r="A18" s="466"/>
      <c r="B18" s="147"/>
      <c r="C18" s="148" t="s">
        <v>77</v>
      </c>
      <c r="D18" s="148" t="s">
        <v>88</v>
      </c>
      <c r="E18" s="148" t="s">
        <v>89</v>
      </c>
      <c r="F18" s="149">
        <v>1308</v>
      </c>
      <c r="G18" s="149">
        <v>1246</v>
      </c>
      <c r="H18" s="149">
        <f t="shared" si="0"/>
        <v>62</v>
      </c>
      <c r="I18" s="150">
        <f t="shared" si="1"/>
        <v>4.9759229534510396E-2</v>
      </c>
      <c r="J18" s="151">
        <v>1246</v>
      </c>
      <c r="K18" s="152" t="s">
        <v>89</v>
      </c>
      <c r="L18" s="333" t="s">
        <v>382</v>
      </c>
      <c r="M18" s="181"/>
    </row>
    <row r="19" spans="1:13" ht="24.65" hidden="1" customHeight="1">
      <c r="A19" s="466"/>
      <c r="B19" s="147"/>
      <c r="C19" s="148" t="s">
        <v>77</v>
      </c>
      <c r="D19" s="148" t="s">
        <v>90</v>
      </c>
      <c r="E19" s="148" t="s">
        <v>91</v>
      </c>
      <c r="F19" s="149"/>
      <c r="G19" s="149"/>
      <c r="H19" s="149">
        <f t="shared" si="0"/>
        <v>0</v>
      </c>
      <c r="I19" s="150" t="e">
        <f t="shared" si="1"/>
        <v>#DIV/0!</v>
      </c>
      <c r="J19" s="155"/>
      <c r="K19" s="152" t="s">
        <v>91</v>
      </c>
      <c r="L19" s="333" t="s">
        <v>300</v>
      </c>
      <c r="M19" s="90"/>
    </row>
    <row r="20" spans="1:13" s="109" customFormat="1" ht="24.65" hidden="1" customHeight="1" thickBot="1">
      <c r="A20" s="466"/>
      <c r="B20" s="147"/>
      <c r="C20" s="148" t="s">
        <v>77</v>
      </c>
      <c r="D20" s="148">
        <v>10370</v>
      </c>
      <c r="E20" s="148" t="s">
        <v>92</v>
      </c>
      <c r="F20" s="149"/>
      <c r="G20" s="149"/>
      <c r="H20" s="149">
        <f t="shared" si="0"/>
        <v>0</v>
      </c>
      <c r="I20" s="150" t="e">
        <f t="shared" si="1"/>
        <v>#DIV/0!</v>
      </c>
      <c r="J20" s="155"/>
      <c r="K20" s="152" t="s">
        <v>92</v>
      </c>
      <c r="L20" s="333"/>
      <c r="M20" s="108"/>
    </row>
    <row r="21" spans="1:13" ht="29.4" customHeight="1">
      <c r="A21" s="466"/>
      <c r="B21" s="147">
        <v>4</v>
      </c>
      <c r="C21" s="148" t="s">
        <v>93</v>
      </c>
      <c r="D21" s="148" t="s">
        <v>94</v>
      </c>
      <c r="E21" s="148" t="s">
        <v>95</v>
      </c>
      <c r="F21" s="149">
        <f>1315+375</f>
        <v>1690</v>
      </c>
      <c r="G21" s="149">
        <v>1800</v>
      </c>
      <c r="H21" s="149">
        <f t="shared" si="0"/>
        <v>-110</v>
      </c>
      <c r="I21" s="150">
        <f t="shared" si="1"/>
        <v>-6.1111111111111116E-2</v>
      </c>
      <c r="J21" s="157">
        <v>1665</v>
      </c>
      <c r="K21" s="152" t="s">
        <v>95</v>
      </c>
      <c r="L21" s="333" t="s">
        <v>419</v>
      </c>
      <c r="M21" s="90"/>
    </row>
    <row r="22" spans="1:13" ht="24.65" customHeight="1" thickBot="1">
      <c r="A22" s="466"/>
      <c r="B22" s="158"/>
      <c r="C22" s="148" t="s">
        <v>93</v>
      </c>
      <c r="D22" s="148" t="s">
        <v>96</v>
      </c>
      <c r="E22" s="148" t="s">
        <v>97</v>
      </c>
      <c r="F22" s="159">
        <v>750</v>
      </c>
      <c r="G22" s="159">
        <v>0</v>
      </c>
      <c r="H22" s="149">
        <f t="shared" si="0"/>
        <v>750</v>
      </c>
      <c r="I22" s="150">
        <v>1</v>
      </c>
      <c r="J22" s="161">
        <v>0</v>
      </c>
      <c r="K22" s="152" t="s">
        <v>97</v>
      </c>
      <c r="L22" s="422" t="s">
        <v>446</v>
      </c>
      <c r="M22" s="90"/>
    </row>
    <row r="23" spans="1:13" ht="24.65" hidden="1" customHeight="1" thickBot="1">
      <c r="A23" s="467"/>
      <c r="B23" s="163"/>
      <c r="C23" s="164" t="s">
        <v>93</v>
      </c>
      <c r="D23" s="164" t="s">
        <v>98</v>
      </c>
      <c r="E23" s="164" t="s">
        <v>99</v>
      </c>
      <c r="F23" s="165"/>
      <c r="G23" s="165"/>
      <c r="H23" s="165">
        <f t="shared" si="0"/>
        <v>0</v>
      </c>
      <c r="I23" s="167" t="e">
        <f t="shared" si="1"/>
        <v>#DIV/0!</v>
      </c>
      <c r="J23" s="168"/>
      <c r="K23" s="170" t="s">
        <v>99</v>
      </c>
      <c r="L23" s="171"/>
      <c r="M23" s="90"/>
    </row>
    <row r="24" spans="1:13" ht="24.65" customHeight="1" thickBot="1">
      <c r="A24" s="468" t="s">
        <v>100</v>
      </c>
      <c r="B24" s="469"/>
      <c r="C24" s="469"/>
      <c r="D24" s="469"/>
      <c r="E24" s="470"/>
      <c r="F24" s="172">
        <f>SUM(F18:F21)</f>
        <v>2998</v>
      </c>
      <c r="G24" s="172">
        <f>SUM(G9:G23)</f>
        <v>3046</v>
      </c>
      <c r="H24" s="172">
        <f>F24-G24</f>
        <v>-48</v>
      </c>
      <c r="I24" s="173">
        <f>-1+(F24/G24)</f>
        <v>-1.5758371634931101E-2</v>
      </c>
      <c r="J24" s="174">
        <f>SUM(J18:J21)</f>
        <v>2911</v>
      </c>
      <c r="K24" s="175"/>
      <c r="L24" s="176"/>
      <c r="M24" s="90"/>
    </row>
    <row r="25" spans="1:13" ht="23">
      <c r="A25" s="471" t="s">
        <v>101</v>
      </c>
      <c r="B25" s="177">
        <v>5</v>
      </c>
      <c r="C25" s="178" t="s">
        <v>102</v>
      </c>
      <c r="D25" s="178" t="s">
        <v>103</v>
      </c>
      <c r="E25" s="178" t="s">
        <v>102</v>
      </c>
      <c r="F25" s="142">
        <v>12500</v>
      </c>
      <c r="G25" s="142">
        <v>13000</v>
      </c>
      <c r="H25" s="142">
        <f t="shared" si="0"/>
        <v>-500</v>
      </c>
      <c r="I25" s="143">
        <f t="shared" si="1"/>
        <v>-3.8461538461538436E-2</v>
      </c>
      <c r="J25" s="180">
        <v>11600</v>
      </c>
      <c r="K25" s="145" t="s">
        <v>102</v>
      </c>
      <c r="L25" s="333" t="s">
        <v>418</v>
      </c>
      <c r="M25" s="181"/>
    </row>
    <row r="26" spans="1:13" ht="24.65" hidden="1" customHeight="1">
      <c r="A26" s="472"/>
      <c r="B26" s="182">
        <v>6</v>
      </c>
      <c r="C26" s="183" t="s">
        <v>104</v>
      </c>
      <c r="D26" s="183" t="s">
        <v>105</v>
      </c>
      <c r="E26" s="183" t="s">
        <v>104</v>
      </c>
      <c r="F26" s="399"/>
      <c r="G26" s="149"/>
      <c r="H26" s="149">
        <f t="shared" si="0"/>
        <v>0</v>
      </c>
      <c r="I26" s="150" t="e">
        <f t="shared" si="1"/>
        <v>#DIV/0!</v>
      </c>
      <c r="J26" s="155"/>
      <c r="K26" s="152" t="s">
        <v>104</v>
      </c>
      <c r="L26" s="333" t="s">
        <v>301</v>
      </c>
      <c r="M26" s="181"/>
    </row>
    <row r="27" spans="1:13" ht="24.65" hidden="1" customHeight="1" thickBot="1">
      <c r="A27" s="472"/>
      <c r="B27" s="182">
        <v>7</v>
      </c>
      <c r="C27" s="183" t="s">
        <v>106</v>
      </c>
      <c r="D27" s="183" t="s">
        <v>107</v>
      </c>
      <c r="E27" s="183" t="s">
        <v>106</v>
      </c>
      <c r="F27" s="399"/>
      <c r="G27" s="149"/>
      <c r="H27" s="149">
        <f t="shared" si="0"/>
        <v>0</v>
      </c>
      <c r="I27" s="150" t="e">
        <f t="shared" si="1"/>
        <v>#DIV/0!</v>
      </c>
      <c r="J27" s="155"/>
      <c r="K27" s="152" t="s">
        <v>106</v>
      </c>
      <c r="L27" s="333" t="s">
        <v>302</v>
      </c>
      <c r="M27" s="181"/>
    </row>
    <row r="28" spans="1:13" ht="23.15" customHeight="1">
      <c r="A28" s="472"/>
      <c r="B28" s="182">
        <v>8</v>
      </c>
      <c r="C28" s="183" t="s">
        <v>108</v>
      </c>
      <c r="D28" s="183" t="s">
        <v>109</v>
      </c>
      <c r="E28" s="183" t="s">
        <v>110</v>
      </c>
      <c r="F28" s="401">
        <v>750</v>
      </c>
      <c r="G28" s="149">
        <v>1065</v>
      </c>
      <c r="H28" s="149">
        <f t="shared" si="0"/>
        <v>-315</v>
      </c>
      <c r="I28" s="150">
        <f t="shared" si="1"/>
        <v>-0.29577464788732399</v>
      </c>
      <c r="J28" s="155">
        <v>750</v>
      </c>
      <c r="K28" s="152" t="s">
        <v>110</v>
      </c>
      <c r="L28" s="333" t="s">
        <v>394</v>
      </c>
      <c r="M28" s="181"/>
    </row>
    <row r="29" spans="1:13" ht="27" customHeight="1" thickBot="1">
      <c r="A29" s="473"/>
      <c r="B29" s="185">
        <v>9</v>
      </c>
      <c r="C29" s="186" t="s">
        <v>111</v>
      </c>
      <c r="D29" s="186" t="s">
        <v>112</v>
      </c>
      <c r="E29" s="186" t="s">
        <v>113</v>
      </c>
      <c r="F29" s="165">
        <v>350</v>
      </c>
      <c r="G29" s="165">
        <v>350</v>
      </c>
      <c r="H29" s="165">
        <f t="shared" si="0"/>
        <v>0</v>
      </c>
      <c r="I29" s="167">
        <f t="shared" si="1"/>
        <v>0</v>
      </c>
      <c r="J29" s="188">
        <v>350</v>
      </c>
      <c r="K29" s="170" t="s">
        <v>113</v>
      </c>
      <c r="L29" s="333" t="s">
        <v>393</v>
      </c>
      <c r="M29" s="90"/>
    </row>
    <row r="30" spans="1:13" ht="24.65" customHeight="1" thickBot="1">
      <c r="A30" s="474" t="s">
        <v>100</v>
      </c>
      <c r="B30" s="475"/>
      <c r="C30" s="475"/>
      <c r="D30" s="475"/>
      <c r="E30" s="476"/>
      <c r="F30" s="189">
        <f>SUM(F25:F29)</f>
        <v>13600</v>
      </c>
      <c r="G30" s="189">
        <f>SUM(G25:G29)</f>
        <v>14415</v>
      </c>
      <c r="H30" s="189">
        <f>F30-G30</f>
        <v>-815</v>
      </c>
      <c r="I30" s="190">
        <f>-1+(F30/G30)</f>
        <v>-5.6538328130419702E-2</v>
      </c>
      <c r="J30" s="191">
        <f>SUM(J25:J29)</f>
        <v>12700</v>
      </c>
      <c r="K30" s="192"/>
      <c r="L30" s="193"/>
      <c r="M30" s="90"/>
    </row>
    <row r="31" spans="1:13" ht="24.65" hidden="1" customHeight="1" thickBot="1">
      <c r="A31" s="477" t="s">
        <v>114</v>
      </c>
      <c r="B31" s="194">
        <v>10</v>
      </c>
      <c r="C31" s="195" t="s">
        <v>115</v>
      </c>
      <c r="D31" s="195" t="s">
        <v>116</v>
      </c>
      <c r="E31" s="195" t="s">
        <v>117</v>
      </c>
      <c r="F31" s="196"/>
      <c r="G31" s="196"/>
      <c r="H31" s="196">
        <f t="shared" si="0"/>
        <v>0</v>
      </c>
      <c r="I31" s="198" t="e">
        <f t="shared" si="1"/>
        <v>#DIV/0!</v>
      </c>
      <c r="J31" s="199"/>
      <c r="K31" s="201" t="s">
        <v>117</v>
      </c>
      <c r="L31" s="202"/>
      <c r="M31" s="90"/>
    </row>
    <row r="32" spans="1:13" ht="27.65" customHeight="1">
      <c r="A32" s="477"/>
      <c r="B32" s="147"/>
      <c r="C32" s="148" t="s">
        <v>115</v>
      </c>
      <c r="D32" s="148" t="s">
        <v>118</v>
      </c>
      <c r="E32" s="148" t="s">
        <v>119</v>
      </c>
      <c r="F32" s="149">
        <v>1000</v>
      </c>
      <c r="G32" s="149">
        <v>1000</v>
      </c>
      <c r="H32" s="149">
        <f t="shared" si="0"/>
        <v>0</v>
      </c>
      <c r="I32" s="150">
        <f t="shared" si="1"/>
        <v>0</v>
      </c>
      <c r="J32" s="155">
        <v>292</v>
      </c>
      <c r="K32" s="152" t="s">
        <v>119</v>
      </c>
      <c r="L32" s="333" t="s">
        <v>424</v>
      </c>
      <c r="M32" s="90"/>
    </row>
    <row r="33" spans="1:13" ht="24.65" customHeight="1">
      <c r="A33" s="477"/>
      <c r="B33" s="147">
        <v>11</v>
      </c>
      <c r="C33" s="148" t="s">
        <v>120</v>
      </c>
      <c r="D33" s="148" t="s">
        <v>121</v>
      </c>
      <c r="E33" s="148" t="s">
        <v>122</v>
      </c>
      <c r="F33" s="149">
        <v>10100</v>
      </c>
      <c r="G33" s="149">
        <v>9302</v>
      </c>
      <c r="H33" s="149">
        <f t="shared" si="0"/>
        <v>798</v>
      </c>
      <c r="I33" s="150">
        <f t="shared" si="1"/>
        <v>8.5788002580090339E-2</v>
      </c>
      <c r="J33" s="155">
        <v>9600</v>
      </c>
      <c r="K33" s="152" t="s">
        <v>122</v>
      </c>
      <c r="L33" s="333" t="s">
        <v>425</v>
      </c>
      <c r="M33" s="90"/>
    </row>
    <row r="34" spans="1:13" ht="24.65" customHeight="1">
      <c r="A34" s="477"/>
      <c r="B34" s="147"/>
      <c r="C34" s="148" t="s">
        <v>120</v>
      </c>
      <c r="D34" s="148" t="s">
        <v>123</v>
      </c>
      <c r="E34" s="148" t="s">
        <v>124</v>
      </c>
      <c r="F34" s="149">
        <v>300</v>
      </c>
      <c r="G34" s="149">
        <v>300</v>
      </c>
      <c r="H34" s="149">
        <f t="shared" si="0"/>
        <v>0</v>
      </c>
      <c r="I34" s="150">
        <f t="shared" si="1"/>
        <v>0</v>
      </c>
      <c r="J34" s="155">
        <v>264</v>
      </c>
      <c r="K34" s="152" t="s">
        <v>124</v>
      </c>
      <c r="L34" s="333" t="s">
        <v>397</v>
      </c>
      <c r="M34" s="90"/>
    </row>
    <row r="35" spans="1:13" ht="24.65" hidden="1" customHeight="1">
      <c r="A35" s="477"/>
      <c r="B35" s="147"/>
      <c r="C35" s="148" t="s">
        <v>120</v>
      </c>
      <c r="D35" s="148" t="s">
        <v>125</v>
      </c>
      <c r="E35" s="148" t="s">
        <v>126</v>
      </c>
      <c r="F35" s="149"/>
      <c r="G35" s="149"/>
      <c r="H35" s="149">
        <f t="shared" si="0"/>
        <v>0</v>
      </c>
      <c r="I35" s="150" t="e">
        <f t="shared" si="1"/>
        <v>#DIV/0!</v>
      </c>
      <c r="J35" s="155"/>
      <c r="K35" s="152" t="s">
        <v>126</v>
      </c>
      <c r="L35" s="333" t="s">
        <v>296</v>
      </c>
      <c r="M35" s="90"/>
    </row>
    <row r="36" spans="1:13" ht="24.65" hidden="1" customHeight="1" thickBot="1">
      <c r="A36" s="477"/>
      <c r="B36" s="147"/>
      <c r="C36" s="148" t="s">
        <v>120</v>
      </c>
      <c r="D36" s="148" t="s">
        <v>127</v>
      </c>
      <c r="E36" s="148" t="s">
        <v>128</v>
      </c>
      <c r="F36" s="149"/>
      <c r="G36" s="149"/>
      <c r="H36" s="149">
        <f t="shared" si="0"/>
        <v>0</v>
      </c>
      <c r="I36" s="150" t="e">
        <f t="shared" si="1"/>
        <v>#DIV/0!</v>
      </c>
      <c r="J36" s="155"/>
      <c r="K36" s="152" t="s">
        <v>128</v>
      </c>
      <c r="L36" s="333" t="s">
        <v>297</v>
      </c>
      <c r="M36" s="90"/>
    </row>
    <row r="37" spans="1:13" ht="24.65" hidden="1" customHeight="1" thickBot="1">
      <c r="A37" s="477"/>
      <c r="B37" s="147"/>
      <c r="C37" s="148" t="s">
        <v>120</v>
      </c>
      <c r="D37" s="148" t="s">
        <v>129</v>
      </c>
      <c r="E37" s="148" t="s">
        <v>130</v>
      </c>
      <c r="F37" s="149"/>
      <c r="G37" s="149"/>
      <c r="H37" s="149">
        <f t="shared" si="0"/>
        <v>0</v>
      </c>
      <c r="I37" s="150" t="e">
        <f t="shared" si="1"/>
        <v>#DIV/0!</v>
      </c>
      <c r="J37" s="155"/>
      <c r="K37" s="152" t="s">
        <v>130</v>
      </c>
      <c r="L37" s="333" t="s">
        <v>298</v>
      </c>
      <c r="M37" s="90"/>
    </row>
    <row r="38" spans="1:13" ht="24.65" customHeight="1" thickBot="1">
      <c r="A38" s="477"/>
      <c r="B38" s="147"/>
      <c r="C38" s="148" t="s">
        <v>120</v>
      </c>
      <c r="D38" s="148" t="s">
        <v>131</v>
      </c>
      <c r="E38" s="148" t="s">
        <v>132</v>
      </c>
      <c r="F38" s="149">
        <v>500</v>
      </c>
      <c r="G38" s="149">
        <v>500</v>
      </c>
      <c r="H38" s="149">
        <f t="shared" si="0"/>
        <v>0</v>
      </c>
      <c r="I38" s="150">
        <f t="shared" si="1"/>
        <v>0</v>
      </c>
      <c r="J38" s="155">
        <v>500</v>
      </c>
      <c r="K38" s="152" t="s">
        <v>132</v>
      </c>
      <c r="L38" s="333" t="s">
        <v>398</v>
      </c>
      <c r="M38" s="90"/>
    </row>
    <row r="39" spans="1:13" ht="24.65" hidden="1" customHeight="1" thickBot="1">
      <c r="A39" s="477"/>
      <c r="B39" s="147"/>
      <c r="C39" s="148" t="s">
        <v>120</v>
      </c>
      <c r="D39" s="148" t="s">
        <v>133</v>
      </c>
      <c r="E39" s="148" t="s">
        <v>134</v>
      </c>
      <c r="F39" s="149"/>
      <c r="G39" s="149"/>
      <c r="H39" s="149">
        <f t="shared" si="0"/>
        <v>0</v>
      </c>
      <c r="I39" s="150" t="e">
        <f t="shared" si="1"/>
        <v>#DIV/0!</v>
      </c>
      <c r="J39" s="155"/>
      <c r="K39" s="152" t="s">
        <v>134</v>
      </c>
      <c r="L39" s="153"/>
      <c r="M39" s="90"/>
    </row>
    <row r="40" spans="1:13" ht="24.65" hidden="1" customHeight="1" thickBot="1">
      <c r="A40" s="477"/>
      <c r="B40" s="147">
        <v>12</v>
      </c>
      <c r="C40" s="148" t="s">
        <v>135</v>
      </c>
      <c r="D40" s="148" t="s">
        <v>136</v>
      </c>
      <c r="E40" s="148" t="s">
        <v>137</v>
      </c>
      <c r="F40" s="149"/>
      <c r="G40" s="149"/>
      <c r="H40" s="149">
        <f t="shared" si="0"/>
        <v>0</v>
      </c>
      <c r="I40" s="150" t="e">
        <f t="shared" si="1"/>
        <v>#DIV/0!</v>
      </c>
      <c r="J40" s="155"/>
      <c r="K40" s="152" t="s">
        <v>137</v>
      </c>
      <c r="L40" s="153"/>
      <c r="M40" s="90"/>
    </row>
    <row r="41" spans="1:13" ht="24.65" hidden="1" customHeight="1" thickBot="1">
      <c r="A41" s="477"/>
      <c r="B41" s="147"/>
      <c r="C41" s="148" t="s">
        <v>135</v>
      </c>
      <c r="D41" s="148" t="s">
        <v>138</v>
      </c>
      <c r="E41" s="148" t="s">
        <v>139</v>
      </c>
      <c r="F41" s="149"/>
      <c r="G41" s="149"/>
      <c r="H41" s="149">
        <f t="shared" si="0"/>
        <v>0</v>
      </c>
      <c r="I41" s="150" t="e">
        <f t="shared" si="1"/>
        <v>#DIV/0!</v>
      </c>
      <c r="J41" s="155"/>
      <c r="K41" s="152" t="s">
        <v>139</v>
      </c>
      <c r="L41" s="153"/>
      <c r="M41" s="90"/>
    </row>
    <row r="42" spans="1:13" ht="24.65" hidden="1" customHeight="1" thickBot="1">
      <c r="A42" s="477"/>
      <c r="B42" s="147"/>
      <c r="C42" s="148" t="s">
        <v>135</v>
      </c>
      <c r="D42" s="148" t="s">
        <v>140</v>
      </c>
      <c r="E42" s="148" t="s">
        <v>141</v>
      </c>
      <c r="F42" s="149"/>
      <c r="G42" s="149"/>
      <c r="H42" s="149">
        <f t="shared" si="0"/>
        <v>0</v>
      </c>
      <c r="I42" s="150" t="e">
        <f t="shared" si="1"/>
        <v>#DIV/0!</v>
      </c>
      <c r="J42" s="155"/>
      <c r="K42" s="152" t="s">
        <v>141</v>
      </c>
      <c r="L42" s="153"/>
      <c r="M42" s="90"/>
    </row>
    <row r="43" spans="1:13" ht="24.65" hidden="1" customHeight="1" thickBot="1">
      <c r="A43" s="477"/>
      <c r="B43" s="147"/>
      <c r="C43" s="148" t="s">
        <v>142</v>
      </c>
      <c r="D43" s="148" t="s">
        <v>143</v>
      </c>
      <c r="E43" s="148" t="s">
        <v>144</v>
      </c>
      <c r="F43" s="149"/>
      <c r="G43" s="149"/>
      <c r="H43" s="149">
        <f t="shared" si="0"/>
        <v>0</v>
      </c>
      <c r="I43" s="150" t="e">
        <f t="shared" si="1"/>
        <v>#DIV/0!</v>
      </c>
      <c r="J43" s="155"/>
      <c r="K43" s="152" t="s">
        <v>144</v>
      </c>
      <c r="L43" s="153"/>
      <c r="M43" s="90"/>
    </row>
    <row r="44" spans="1:13" ht="24.65" hidden="1" customHeight="1" thickBot="1">
      <c r="A44" s="477"/>
      <c r="B44" s="147">
        <v>13</v>
      </c>
      <c r="C44" s="148" t="s">
        <v>142</v>
      </c>
      <c r="D44" s="148" t="s">
        <v>145</v>
      </c>
      <c r="E44" s="148" t="s">
        <v>146</v>
      </c>
      <c r="F44" s="149"/>
      <c r="G44" s="149"/>
      <c r="H44" s="149">
        <f t="shared" si="0"/>
        <v>0</v>
      </c>
      <c r="I44" s="150" t="e">
        <f t="shared" si="1"/>
        <v>#DIV/0!</v>
      </c>
      <c r="J44" s="155"/>
      <c r="K44" s="152" t="s">
        <v>146</v>
      </c>
      <c r="L44" s="153"/>
      <c r="M44" s="90"/>
    </row>
    <row r="45" spans="1:13" ht="24.65" hidden="1" customHeight="1" thickBot="1">
      <c r="A45" s="477"/>
      <c r="B45" s="147"/>
      <c r="C45" s="148" t="s">
        <v>142</v>
      </c>
      <c r="D45" s="148" t="s">
        <v>147</v>
      </c>
      <c r="E45" s="148" t="s">
        <v>148</v>
      </c>
      <c r="F45" s="149"/>
      <c r="G45" s="149"/>
      <c r="H45" s="149">
        <f t="shared" si="0"/>
        <v>0</v>
      </c>
      <c r="I45" s="150" t="e">
        <f t="shared" si="1"/>
        <v>#DIV/0!</v>
      </c>
      <c r="J45" s="155"/>
      <c r="K45" s="152" t="s">
        <v>148</v>
      </c>
      <c r="L45" s="153"/>
      <c r="M45" s="90"/>
    </row>
    <row r="46" spans="1:13" ht="24.65" hidden="1" customHeight="1" thickBot="1">
      <c r="A46" s="477"/>
      <c r="B46" s="147"/>
      <c r="C46" s="148" t="s">
        <v>142</v>
      </c>
      <c r="D46" s="148" t="s">
        <v>149</v>
      </c>
      <c r="E46" s="148" t="s">
        <v>150</v>
      </c>
      <c r="F46" s="149"/>
      <c r="G46" s="149"/>
      <c r="H46" s="149">
        <f t="shared" si="0"/>
        <v>0</v>
      </c>
      <c r="I46" s="150" t="e">
        <f t="shared" si="1"/>
        <v>#DIV/0!</v>
      </c>
      <c r="J46" s="155"/>
      <c r="K46" s="152" t="s">
        <v>150</v>
      </c>
      <c r="L46" s="153"/>
      <c r="M46" s="90"/>
    </row>
    <row r="47" spans="1:13" ht="24.65" hidden="1" customHeight="1" thickBot="1">
      <c r="A47" s="477"/>
      <c r="B47" s="158"/>
      <c r="C47" s="203" t="s">
        <v>142</v>
      </c>
      <c r="D47" s="203" t="s">
        <v>151</v>
      </c>
      <c r="E47" s="203" t="s">
        <v>152</v>
      </c>
      <c r="F47" s="159"/>
      <c r="G47" s="159"/>
      <c r="H47" s="159">
        <f t="shared" si="0"/>
        <v>0</v>
      </c>
      <c r="I47" s="205" t="e">
        <f t="shared" si="1"/>
        <v>#DIV/0!</v>
      </c>
      <c r="J47" s="206"/>
      <c r="K47" s="208" t="s">
        <v>152</v>
      </c>
      <c r="L47" s="162"/>
      <c r="M47" s="90"/>
    </row>
    <row r="48" spans="1:13" ht="24.65" customHeight="1" thickBot="1">
      <c r="A48" s="468" t="s">
        <v>100</v>
      </c>
      <c r="B48" s="469"/>
      <c r="C48" s="469"/>
      <c r="D48" s="469"/>
      <c r="E48" s="470"/>
      <c r="F48" s="172">
        <f>SUM(F32:F38)</f>
        <v>11900</v>
      </c>
      <c r="G48" s="172">
        <f>SUM(G31:G47)</f>
        <v>11102</v>
      </c>
      <c r="H48" s="172">
        <f>F48-G48</f>
        <v>798</v>
      </c>
      <c r="I48" s="173">
        <f>-1+(F48/G48)</f>
        <v>7.1878940731399776E-2</v>
      </c>
      <c r="J48" s="174">
        <f>SUM(J32:J38)</f>
        <v>10656</v>
      </c>
      <c r="K48" s="175"/>
      <c r="L48" s="176"/>
      <c r="M48" s="90"/>
    </row>
    <row r="49" spans="1:13" ht="24.65" customHeight="1">
      <c r="A49" s="453" t="s">
        <v>153</v>
      </c>
      <c r="B49" s="209">
        <v>14</v>
      </c>
      <c r="C49" s="210" t="s">
        <v>154</v>
      </c>
      <c r="D49" s="210" t="s">
        <v>155</v>
      </c>
      <c r="E49" s="210" t="s">
        <v>156</v>
      </c>
      <c r="F49" s="196">
        <v>11000</v>
      </c>
      <c r="G49" s="196">
        <v>11000</v>
      </c>
      <c r="H49" s="196">
        <f t="shared" si="0"/>
        <v>0</v>
      </c>
      <c r="I49" s="198">
        <f t="shared" si="1"/>
        <v>0</v>
      </c>
      <c r="J49" s="200">
        <v>9500</v>
      </c>
      <c r="K49" s="201" t="s">
        <v>156</v>
      </c>
      <c r="L49" s="333" t="s">
        <v>417</v>
      </c>
      <c r="M49" s="90"/>
    </row>
    <row r="50" spans="1:13" ht="24.65" hidden="1" customHeight="1">
      <c r="A50" s="454"/>
      <c r="B50" s="211"/>
      <c r="C50" s="183" t="s">
        <v>154</v>
      </c>
      <c r="D50" s="183" t="s">
        <v>157</v>
      </c>
      <c r="E50" s="183" t="s">
        <v>158</v>
      </c>
      <c r="F50" s="149"/>
      <c r="G50" s="149"/>
      <c r="H50" s="149">
        <f t="shared" si="0"/>
        <v>0</v>
      </c>
      <c r="I50" s="150" t="e">
        <f t="shared" si="1"/>
        <v>#DIV/0!</v>
      </c>
      <c r="J50" s="151"/>
      <c r="K50" s="152" t="s">
        <v>158</v>
      </c>
      <c r="L50" s="333" t="s">
        <v>305</v>
      </c>
      <c r="M50" s="90"/>
    </row>
    <row r="51" spans="1:13" ht="24.65" hidden="1" customHeight="1">
      <c r="A51" s="454"/>
      <c r="B51" s="211"/>
      <c r="C51" s="183" t="s">
        <v>154</v>
      </c>
      <c r="D51" s="183" t="s">
        <v>159</v>
      </c>
      <c r="E51" s="183" t="s">
        <v>160</v>
      </c>
      <c r="F51" s="149"/>
      <c r="G51" s="149"/>
      <c r="H51" s="149">
        <f t="shared" si="0"/>
        <v>0</v>
      </c>
      <c r="I51" s="150" t="e">
        <f t="shared" si="1"/>
        <v>#DIV/0!</v>
      </c>
      <c r="J51" s="151"/>
      <c r="K51" s="152" t="s">
        <v>160</v>
      </c>
      <c r="L51" s="333" t="s">
        <v>306</v>
      </c>
      <c r="M51" s="90"/>
    </row>
    <row r="52" spans="1:13" ht="24.65" hidden="1" customHeight="1">
      <c r="A52" s="454"/>
      <c r="B52" s="211"/>
      <c r="C52" s="183" t="s">
        <v>154</v>
      </c>
      <c r="D52" s="183" t="s">
        <v>161</v>
      </c>
      <c r="E52" s="183" t="s">
        <v>162</v>
      </c>
      <c r="F52" s="149"/>
      <c r="G52" s="149"/>
      <c r="H52" s="149">
        <f t="shared" si="0"/>
        <v>0</v>
      </c>
      <c r="I52" s="150" t="e">
        <f t="shared" si="1"/>
        <v>#DIV/0!</v>
      </c>
      <c r="J52" s="151"/>
      <c r="K52" s="152" t="s">
        <v>162</v>
      </c>
      <c r="L52" s="333" t="s">
        <v>307</v>
      </c>
      <c r="M52" s="90"/>
    </row>
    <row r="53" spans="1:13" ht="24.65" hidden="1" customHeight="1">
      <c r="A53" s="454"/>
      <c r="B53" s="211"/>
      <c r="C53" s="183" t="s">
        <v>154</v>
      </c>
      <c r="D53" s="183" t="s">
        <v>163</v>
      </c>
      <c r="E53" s="183" t="s">
        <v>164</v>
      </c>
      <c r="F53" s="149"/>
      <c r="G53" s="149"/>
      <c r="H53" s="149">
        <f t="shared" si="0"/>
        <v>0</v>
      </c>
      <c r="I53" s="150" t="e">
        <f t="shared" si="1"/>
        <v>#DIV/0!</v>
      </c>
      <c r="J53" s="151"/>
      <c r="K53" s="152" t="s">
        <v>164</v>
      </c>
      <c r="L53" s="333" t="s">
        <v>308</v>
      </c>
      <c r="M53" s="90"/>
    </row>
    <row r="54" spans="1:13" ht="24.65" customHeight="1">
      <c r="A54" s="454"/>
      <c r="B54" s="211">
        <v>15</v>
      </c>
      <c r="C54" s="183" t="s">
        <v>165</v>
      </c>
      <c r="D54" s="183" t="s">
        <v>166</v>
      </c>
      <c r="E54" s="183" t="s">
        <v>167</v>
      </c>
      <c r="F54" s="149">
        <v>1000</v>
      </c>
      <c r="G54" s="149">
        <v>1000</v>
      </c>
      <c r="H54" s="149">
        <f t="shared" si="0"/>
        <v>0</v>
      </c>
      <c r="I54" s="150">
        <f t="shared" si="1"/>
        <v>0</v>
      </c>
      <c r="J54" s="151">
        <v>555</v>
      </c>
      <c r="K54" s="152" t="s">
        <v>167</v>
      </c>
      <c r="L54" s="333" t="s">
        <v>400</v>
      </c>
      <c r="M54" s="90"/>
    </row>
    <row r="55" spans="1:13" ht="24.65" hidden="1" customHeight="1">
      <c r="A55" s="454"/>
      <c r="B55" s="211"/>
      <c r="C55" s="183" t="s">
        <v>165</v>
      </c>
      <c r="D55" s="183" t="s">
        <v>168</v>
      </c>
      <c r="E55" s="183" t="s">
        <v>169</v>
      </c>
      <c r="F55" s="149"/>
      <c r="G55" s="149"/>
      <c r="H55" s="149">
        <f t="shared" si="0"/>
        <v>0</v>
      </c>
      <c r="I55" s="150" t="e">
        <f t="shared" si="1"/>
        <v>#DIV/0!</v>
      </c>
      <c r="J55" s="151"/>
      <c r="K55" s="152" t="s">
        <v>169</v>
      </c>
      <c r="L55" s="333" t="s">
        <v>309</v>
      </c>
      <c r="M55" s="90"/>
    </row>
    <row r="56" spans="1:13" ht="24.65" hidden="1" customHeight="1" thickBot="1">
      <c r="A56" s="454"/>
      <c r="B56" s="211"/>
      <c r="C56" s="183" t="s">
        <v>165</v>
      </c>
      <c r="D56" s="183" t="s">
        <v>170</v>
      </c>
      <c r="E56" s="183" t="s">
        <v>171</v>
      </c>
      <c r="F56" s="149"/>
      <c r="G56" s="149"/>
      <c r="H56" s="149">
        <f t="shared" si="0"/>
        <v>0</v>
      </c>
      <c r="I56" s="150" t="e">
        <f t="shared" si="1"/>
        <v>#DIV/0!</v>
      </c>
      <c r="J56" s="151"/>
      <c r="K56" s="152" t="s">
        <v>171</v>
      </c>
      <c r="L56" s="333" t="s">
        <v>310</v>
      </c>
      <c r="M56" s="90"/>
    </row>
    <row r="57" spans="1:13" ht="24.65" hidden="1" customHeight="1" thickBot="1">
      <c r="A57" s="454"/>
      <c r="B57" s="211"/>
      <c r="C57" s="183" t="s">
        <v>165</v>
      </c>
      <c r="D57" s="183" t="s">
        <v>172</v>
      </c>
      <c r="E57" s="183" t="s">
        <v>173</v>
      </c>
      <c r="F57" s="149"/>
      <c r="G57" s="149"/>
      <c r="H57" s="149">
        <f t="shared" si="0"/>
        <v>0</v>
      </c>
      <c r="I57" s="150" t="e">
        <f t="shared" si="1"/>
        <v>#DIV/0!</v>
      </c>
      <c r="J57" s="151"/>
      <c r="K57" s="152" t="s">
        <v>173</v>
      </c>
      <c r="L57" s="333" t="s">
        <v>311</v>
      </c>
      <c r="M57" s="90"/>
    </row>
    <row r="58" spans="1:13" ht="24.65" hidden="1" customHeight="1" thickBot="1">
      <c r="A58" s="454"/>
      <c r="B58" s="211">
        <v>16</v>
      </c>
      <c r="C58" s="183" t="s">
        <v>174</v>
      </c>
      <c r="D58" s="183" t="s">
        <v>175</v>
      </c>
      <c r="E58" s="183" t="s">
        <v>176</v>
      </c>
      <c r="F58" s="149"/>
      <c r="G58" s="149"/>
      <c r="H58" s="149">
        <f t="shared" si="0"/>
        <v>0</v>
      </c>
      <c r="I58" s="150" t="e">
        <f t="shared" si="1"/>
        <v>#DIV/0!</v>
      </c>
      <c r="J58" s="151"/>
      <c r="K58" s="152" t="s">
        <v>176</v>
      </c>
      <c r="L58" s="333" t="s">
        <v>312</v>
      </c>
      <c r="M58" s="90"/>
    </row>
    <row r="59" spans="1:13" ht="24.65" hidden="1" customHeight="1" thickBot="1">
      <c r="A59" s="454"/>
      <c r="B59" s="211"/>
      <c r="C59" s="183" t="s">
        <v>174</v>
      </c>
      <c r="D59" s="183" t="s">
        <v>177</v>
      </c>
      <c r="E59" s="183" t="s">
        <v>178</v>
      </c>
      <c r="F59" s="149"/>
      <c r="G59" s="149"/>
      <c r="H59" s="149">
        <f t="shared" si="0"/>
        <v>0</v>
      </c>
      <c r="I59" s="150" t="e">
        <f t="shared" si="1"/>
        <v>#DIV/0!</v>
      </c>
      <c r="J59" s="151"/>
      <c r="K59" s="152" t="s">
        <v>178</v>
      </c>
      <c r="L59" s="333" t="s">
        <v>313</v>
      </c>
      <c r="M59" s="90"/>
    </row>
    <row r="60" spans="1:13" ht="28.4" customHeight="1" thickBot="1">
      <c r="A60" s="454"/>
      <c r="B60" s="211">
        <v>17</v>
      </c>
      <c r="C60" s="183" t="s">
        <v>179</v>
      </c>
      <c r="D60" s="183" t="s">
        <v>180</v>
      </c>
      <c r="E60" s="183" t="s">
        <v>181</v>
      </c>
      <c r="F60" s="149">
        <v>1500</v>
      </c>
      <c r="G60" s="149">
        <v>5000</v>
      </c>
      <c r="H60" s="149">
        <f t="shared" si="0"/>
        <v>-3500</v>
      </c>
      <c r="I60" s="150">
        <f t="shared" si="1"/>
        <v>-0.7</v>
      </c>
      <c r="J60" s="155">
        <v>2700</v>
      </c>
      <c r="K60" s="152" t="s">
        <v>181</v>
      </c>
      <c r="L60" s="333" t="s">
        <v>441</v>
      </c>
      <c r="M60" s="90"/>
    </row>
    <row r="61" spans="1:13" ht="24.65" hidden="1" customHeight="1" thickBot="1">
      <c r="A61" s="454"/>
      <c r="B61" s="211"/>
      <c r="C61" s="183" t="s">
        <v>179</v>
      </c>
      <c r="D61" s="183" t="s">
        <v>182</v>
      </c>
      <c r="E61" s="183" t="s">
        <v>183</v>
      </c>
      <c r="F61" s="149"/>
      <c r="G61" s="149"/>
      <c r="H61" s="149">
        <f t="shared" si="0"/>
        <v>0</v>
      </c>
      <c r="I61" s="150" t="e">
        <f t="shared" si="1"/>
        <v>#DIV/0!</v>
      </c>
      <c r="J61" s="155"/>
      <c r="K61" s="152" t="s">
        <v>183</v>
      </c>
      <c r="L61" s="153"/>
      <c r="M61" s="90"/>
    </row>
    <row r="62" spans="1:13" ht="24.65" hidden="1" customHeight="1" thickBot="1">
      <c r="A62" s="454"/>
      <c r="B62" s="211"/>
      <c r="C62" s="183" t="s">
        <v>179</v>
      </c>
      <c r="D62" s="183" t="s">
        <v>184</v>
      </c>
      <c r="E62" s="183" t="s">
        <v>185</v>
      </c>
      <c r="F62" s="149"/>
      <c r="G62" s="149"/>
      <c r="H62" s="149">
        <f t="shared" si="0"/>
        <v>0</v>
      </c>
      <c r="I62" s="150" t="e">
        <f t="shared" si="1"/>
        <v>#DIV/0!</v>
      </c>
      <c r="J62" s="155"/>
      <c r="K62" s="152" t="s">
        <v>185</v>
      </c>
      <c r="L62" s="153"/>
      <c r="M62" s="90"/>
    </row>
    <row r="63" spans="1:13" ht="24.65" hidden="1" customHeight="1" thickBot="1">
      <c r="A63" s="454"/>
      <c r="B63" s="211"/>
      <c r="C63" s="183" t="s">
        <v>179</v>
      </c>
      <c r="D63" s="183" t="s">
        <v>186</v>
      </c>
      <c r="E63" s="183" t="s">
        <v>187</v>
      </c>
      <c r="F63" s="149"/>
      <c r="G63" s="149"/>
      <c r="H63" s="149">
        <f t="shared" si="0"/>
        <v>0</v>
      </c>
      <c r="I63" s="150" t="e">
        <f t="shared" si="1"/>
        <v>#DIV/0!</v>
      </c>
      <c r="J63" s="212"/>
      <c r="K63" s="152" t="s">
        <v>187</v>
      </c>
      <c r="L63" s="153"/>
      <c r="M63" s="90"/>
    </row>
    <row r="64" spans="1:13" s="245" customFormat="1" ht="24.65" hidden="1" customHeight="1" thickBot="1">
      <c r="A64" s="455"/>
      <c r="B64" s="213"/>
      <c r="C64" s="214" t="s">
        <v>179</v>
      </c>
      <c r="D64" s="214" t="s">
        <v>188</v>
      </c>
      <c r="E64" s="214" t="s">
        <v>189</v>
      </c>
      <c r="F64" s="159"/>
      <c r="G64" s="159"/>
      <c r="H64" s="159">
        <f t="shared" si="0"/>
        <v>0</v>
      </c>
      <c r="I64" s="205" t="e">
        <f t="shared" si="1"/>
        <v>#DIV/0!</v>
      </c>
      <c r="J64" s="215"/>
      <c r="K64" s="208" t="s">
        <v>189</v>
      </c>
      <c r="L64" s="216"/>
      <c r="M64" s="217"/>
    </row>
    <row r="65" spans="1:13" s="245" customFormat="1" ht="24.65" customHeight="1" thickBot="1">
      <c r="A65" s="478" t="s">
        <v>100</v>
      </c>
      <c r="B65" s="479"/>
      <c r="C65" s="479"/>
      <c r="D65" s="479"/>
      <c r="E65" s="480"/>
      <c r="F65" s="189">
        <f>SUM(F49:F60)</f>
        <v>13500</v>
      </c>
      <c r="G65" s="189">
        <f>SUM(G49:G64)</f>
        <v>17000</v>
      </c>
      <c r="H65" s="189">
        <f>F65-G65</f>
        <v>-3500</v>
      </c>
      <c r="I65" s="190">
        <f>-1+(F65/G65)</f>
        <v>-0.20588235294117652</v>
      </c>
      <c r="J65" s="191">
        <f>SUM(J49:J60)</f>
        <v>12755</v>
      </c>
      <c r="K65" s="192"/>
      <c r="L65" s="218"/>
      <c r="M65" s="217"/>
    </row>
    <row r="66" spans="1:13" s="245" customFormat="1" ht="24.65" hidden="1" customHeight="1" thickBot="1">
      <c r="A66" s="456" t="s">
        <v>190</v>
      </c>
      <c r="B66" s="219">
        <v>18</v>
      </c>
      <c r="C66" s="195" t="s">
        <v>191</v>
      </c>
      <c r="D66" s="195" t="s">
        <v>192</v>
      </c>
      <c r="E66" s="195" t="s">
        <v>191</v>
      </c>
      <c r="F66" s="196"/>
      <c r="G66" s="220"/>
      <c r="H66" s="196">
        <f t="shared" si="0"/>
        <v>0</v>
      </c>
      <c r="I66" s="198" t="e">
        <f t="shared" si="1"/>
        <v>#DIV/0!</v>
      </c>
      <c r="J66" s="221"/>
      <c r="K66" s="201" t="s">
        <v>191</v>
      </c>
      <c r="L66" s="222"/>
      <c r="M66" s="217"/>
    </row>
    <row r="67" spans="1:13" s="245" customFormat="1" ht="24.65" hidden="1" customHeight="1" thickBot="1">
      <c r="A67" s="457"/>
      <c r="B67" s="223">
        <v>19</v>
      </c>
      <c r="C67" s="148" t="s">
        <v>44</v>
      </c>
      <c r="D67" s="148" t="s">
        <v>193</v>
      </c>
      <c r="E67" s="148" t="s">
        <v>194</v>
      </c>
      <c r="F67" s="149"/>
      <c r="G67" s="154"/>
      <c r="H67" s="149">
        <f t="shared" si="0"/>
        <v>0</v>
      </c>
      <c r="I67" s="150" t="e">
        <f t="shared" si="1"/>
        <v>#DIV/0!</v>
      </c>
      <c r="J67" s="212"/>
      <c r="K67" s="152" t="s">
        <v>194</v>
      </c>
      <c r="L67" s="224"/>
      <c r="M67" s="217"/>
    </row>
    <row r="68" spans="1:13" s="245" customFormat="1" ht="24.65" hidden="1" customHeight="1" thickBot="1">
      <c r="A68" s="457"/>
      <c r="B68" s="223"/>
      <c r="C68" s="148" t="s">
        <v>44</v>
      </c>
      <c r="D68" s="148" t="s">
        <v>195</v>
      </c>
      <c r="E68" s="148" t="s">
        <v>196</v>
      </c>
      <c r="F68" s="149"/>
      <c r="G68" s="154"/>
      <c r="H68" s="149">
        <f t="shared" si="0"/>
        <v>0</v>
      </c>
      <c r="I68" s="150" t="e">
        <f t="shared" si="1"/>
        <v>#DIV/0!</v>
      </c>
      <c r="J68" s="212"/>
      <c r="K68" s="152" t="s">
        <v>196</v>
      </c>
      <c r="L68" s="224"/>
      <c r="M68" s="217"/>
    </row>
    <row r="69" spans="1:13" s="245" customFormat="1" ht="24.65" hidden="1" customHeight="1" thickBot="1">
      <c r="A69" s="457"/>
      <c r="B69" s="223"/>
      <c r="C69" s="148" t="s">
        <v>44</v>
      </c>
      <c r="D69" s="148" t="s">
        <v>197</v>
      </c>
      <c r="E69" s="148" t="s">
        <v>198</v>
      </c>
      <c r="F69" s="149"/>
      <c r="G69" s="154"/>
      <c r="H69" s="149">
        <f t="shared" si="0"/>
        <v>0</v>
      </c>
      <c r="I69" s="150" t="e">
        <f t="shared" si="1"/>
        <v>#DIV/0!</v>
      </c>
      <c r="J69" s="212"/>
      <c r="K69" s="152" t="s">
        <v>198</v>
      </c>
      <c r="L69" s="224"/>
      <c r="M69" s="217"/>
    </row>
    <row r="70" spans="1:13" s="245" customFormat="1" ht="24.65" hidden="1" customHeight="1" thickBot="1">
      <c r="A70" s="457"/>
      <c r="B70" s="223"/>
      <c r="C70" s="148" t="s">
        <v>44</v>
      </c>
      <c r="D70" s="148" t="s">
        <v>199</v>
      </c>
      <c r="E70" s="148" t="s">
        <v>200</v>
      </c>
      <c r="F70" s="149"/>
      <c r="G70" s="154"/>
      <c r="H70" s="149">
        <f t="shared" si="0"/>
        <v>0</v>
      </c>
      <c r="I70" s="150" t="e">
        <f t="shared" si="1"/>
        <v>#DIV/0!</v>
      </c>
      <c r="J70" s="212"/>
      <c r="K70" s="152" t="s">
        <v>200</v>
      </c>
      <c r="L70" s="224"/>
      <c r="M70" s="217"/>
    </row>
    <row r="71" spans="1:13" s="245" customFormat="1" ht="24.65" hidden="1" customHeight="1" thickBot="1">
      <c r="A71" s="457"/>
      <c r="B71" s="223"/>
      <c r="C71" s="148" t="s">
        <v>44</v>
      </c>
      <c r="D71" s="148" t="s">
        <v>201</v>
      </c>
      <c r="E71" s="148" t="s">
        <v>202</v>
      </c>
      <c r="F71" s="149"/>
      <c r="G71" s="154"/>
      <c r="H71" s="149">
        <f t="shared" si="0"/>
        <v>0</v>
      </c>
      <c r="I71" s="150" t="e">
        <f t="shared" si="1"/>
        <v>#DIV/0!</v>
      </c>
      <c r="J71" s="212"/>
      <c r="K71" s="152" t="s">
        <v>202</v>
      </c>
      <c r="L71" s="224"/>
      <c r="M71" s="217"/>
    </row>
    <row r="72" spans="1:13" s="245" customFormat="1" ht="24.65" hidden="1" customHeight="1" thickBot="1">
      <c r="A72" s="457"/>
      <c r="B72" s="223">
        <v>20</v>
      </c>
      <c r="C72" s="148" t="s">
        <v>203</v>
      </c>
      <c r="D72" s="148" t="s">
        <v>204</v>
      </c>
      <c r="E72" s="148" t="s">
        <v>205</v>
      </c>
      <c r="F72" s="149"/>
      <c r="G72" s="154"/>
      <c r="H72" s="149">
        <f t="shared" si="0"/>
        <v>0</v>
      </c>
      <c r="I72" s="150" t="e">
        <f t="shared" si="1"/>
        <v>#DIV/0!</v>
      </c>
      <c r="J72" s="212"/>
      <c r="K72" s="152" t="s">
        <v>205</v>
      </c>
      <c r="L72" s="224"/>
      <c r="M72" s="217"/>
    </row>
    <row r="73" spans="1:13" s="245" customFormat="1" ht="24.65" hidden="1" customHeight="1" thickBot="1">
      <c r="A73" s="457"/>
      <c r="B73" s="223"/>
      <c r="C73" s="148" t="s">
        <v>203</v>
      </c>
      <c r="D73" s="148" t="s">
        <v>206</v>
      </c>
      <c r="E73" s="148" t="s">
        <v>207</v>
      </c>
      <c r="F73" s="149"/>
      <c r="G73" s="154"/>
      <c r="H73" s="149">
        <f t="shared" si="0"/>
        <v>0</v>
      </c>
      <c r="I73" s="150" t="e">
        <f t="shared" si="1"/>
        <v>#DIV/0!</v>
      </c>
      <c r="J73" s="212"/>
      <c r="K73" s="152" t="s">
        <v>207</v>
      </c>
      <c r="L73" s="224"/>
      <c r="M73" s="217"/>
    </row>
    <row r="74" spans="1:13" s="245" customFormat="1" ht="24.65" hidden="1" customHeight="1" thickBot="1">
      <c r="A74" s="458"/>
      <c r="B74" s="225"/>
      <c r="C74" s="203" t="s">
        <v>203</v>
      </c>
      <c r="D74" s="203" t="s">
        <v>208</v>
      </c>
      <c r="E74" s="203" t="s">
        <v>79</v>
      </c>
      <c r="F74" s="159"/>
      <c r="G74" s="204"/>
      <c r="H74" s="159">
        <f t="shared" si="0"/>
        <v>0</v>
      </c>
      <c r="I74" s="205" t="e">
        <f t="shared" si="1"/>
        <v>#DIV/0!</v>
      </c>
      <c r="J74" s="215"/>
      <c r="K74" s="208" t="s">
        <v>79</v>
      </c>
      <c r="L74" s="216"/>
      <c r="M74" s="217"/>
    </row>
    <row r="75" spans="1:13" s="245" customFormat="1" ht="24.65" hidden="1" customHeight="1" thickBot="1">
      <c r="A75" s="450" t="s">
        <v>100</v>
      </c>
      <c r="B75" s="451"/>
      <c r="C75" s="451"/>
      <c r="D75" s="451"/>
      <c r="E75" s="452"/>
      <c r="F75" s="172"/>
      <c r="G75" s="172">
        <f>SUM(G66:G74)</f>
        <v>0</v>
      </c>
      <c r="H75" s="172">
        <f>F75-G75</f>
        <v>0</v>
      </c>
      <c r="I75" s="173" t="e">
        <f>-1+(F75/G75)</f>
        <v>#DIV/0!</v>
      </c>
      <c r="J75" s="226"/>
      <c r="K75" s="175"/>
      <c r="L75" s="227"/>
      <c r="M75" s="217"/>
    </row>
    <row r="76" spans="1:13" ht="24.65" hidden="1" customHeight="1" thickBot="1">
      <c r="A76" s="453" t="s">
        <v>209</v>
      </c>
      <c r="B76" s="209">
        <v>21</v>
      </c>
      <c r="C76" s="210" t="s">
        <v>210</v>
      </c>
      <c r="D76" s="210" t="s">
        <v>211</v>
      </c>
      <c r="E76" s="210" t="s">
        <v>212</v>
      </c>
      <c r="F76" s="196"/>
      <c r="G76" s="197"/>
      <c r="H76" s="196">
        <f t="shared" si="0"/>
        <v>0</v>
      </c>
      <c r="I76" s="198" t="e">
        <f t="shared" si="1"/>
        <v>#DIV/0!</v>
      </c>
      <c r="J76" s="199"/>
      <c r="K76" s="201" t="s">
        <v>212</v>
      </c>
      <c r="L76" s="202"/>
      <c r="M76" s="90"/>
    </row>
    <row r="77" spans="1:13" ht="24.65" hidden="1" customHeight="1" thickBot="1">
      <c r="A77" s="454"/>
      <c r="B77" s="211"/>
      <c r="C77" s="183" t="s">
        <v>210</v>
      </c>
      <c r="D77" s="183" t="s">
        <v>213</v>
      </c>
      <c r="E77" s="183" t="s">
        <v>214</v>
      </c>
      <c r="F77" s="149"/>
      <c r="G77" s="156"/>
      <c r="H77" s="149">
        <f t="shared" si="0"/>
        <v>0</v>
      </c>
      <c r="I77" s="150" t="e">
        <f t="shared" si="1"/>
        <v>#DIV/0!</v>
      </c>
      <c r="J77" s="155"/>
      <c r="K77" s="152" t="s">
        <v>214</v>
      </c>
      <c r="L77" s="153"/>
      <c r="M77" s="90"/>
    </row>
    <row r="78" spans="1:13" ht="24.65" hidden="1" customHeight="1" thickBot="1">
      <c r="A78" s="454"/>
      <c r="B78" s="211">
        <v>22</v>
      </c>
      <c r="C78" s="183" t="s">
        <v>215</v>
      </c>
      <c r="D78" s="183" t="s">
        <v>216</v>
      </c>
      <c r="E78" s="183" t="s">
        <v>217</v>
      </c>
      <c r="F78" s="149"/>
      <c r="G78" s="156"/>
      <c r="H78" s="149">
        <f t="shared" si="0"/>
        <v>0</v>
      </c>
      <c r="I78" s="150" t="e">
        <f t="shared" si="1"/>
        <v>#DIV/0!</v>
      </c>
      <c r="J78" s="155"/>
      <c r="K78" s="152" t="s">
        <v>217</v>
      </c>
      <c r="L78" s="153"/>
      <c r="M78" s="90"/>
    </row>
    <row r="79" spans="1:13" ht="24.65" hidden="1" customHeight="1" thickBot="1">
      <c r="A79" s="454"/>
      <c r="B79" s="211"/>
      <c r="C79" s="183" t="s">
        <v>215</v>
      </c>
      <c r="D79" s="183" t="s">
        <v>218</v>
      </c>
      <c r="E79" s="183" t="s">
        <v>219</v>
      </c>
      <c r="F79" s="149"/>
      <c r="G79" s="156"/>
      <c r="H79" s="149">
        <f t="shared" si="0"/>
        <v>0</v>
      </c>
      <c r="I79" s="150" t="e">
        <f t="shared" si="1"/>
        <v>#DIV/0!</v>
      </c>
      <c r="J79" s="155"/>
      <c r="K79" s="152" t="s">
        <v>219</v>
      </c>
      <c r="L79" s="153"/>
      <c r="M79" s="90"/>
    </row>
    <row r="80" spans="1:13" ht="24.65" hidden="1" customHeight="1" thickBot="1">
      <c r="A80" s="454"/>
      <c r="B80" s="211"/>
      <c r="C80" s="183" t="s">
        <v>215</v>
      </c>
      <c r="D80" s="183" t="s">
        <v>220</v>
      </c>
      <c r="E80" s="183" t="s">
        <v>221</v>
      </c>
      <c r="F80" s="149"/>
      <c r="G80" s="156"/>
      <c r="H80" s="149">
        <f t="shared" ref="H80:H90" si="2">F80-G80</f>
        <v>0</v>
      </c>
      <c r="I80" s="150" t="e">
        <f t="shared" ref="I80:I94" si="3">-1+(F80/G80)</f>
        <v>#DIV/0!</v>
      </c>
      <c r="J80" s="155"/>
      <c r="K80" s="152" t="s">
        <v>221</v>
      </c>
      <c r="L80" s="153"/>
      <c r="M80" s="90"/>
    </row>
    <row r="81" spans="1:13" ht="24.65" hidden="1" customHeight="1" thickBot="1">
      <c r="A81" s="454"/>
      <c r="B81" s="211"/>
      <c r="C81" s="183" t="s">
        <v>215</v>
      </c>
      <c r="D81" s="183" t="s">
        <v>222</v>
      </c>
      <c r="E81" s="183" t="s">
        <v>223</v>
      </c>
      <c r="F81" s="149"/>
      <c r="G81" s="156"/>
      <c r="H81" s="149">
        <f t="shared" si="2"/>
        <v>0</v>
      </c>
      <c r="I81" s="150" t="e">
        <f t="shared" si="3"/>
        <v>#DIV/0!</v>
      </c>
      <c r="J81" s="155"/>
      <c r="K81" s="152" t="s">
        <v>223</v>
      </c>
      <c r="L81" s="153"/>
      <c r="M81" s="90"/>
    </row>
    <row r="82" spans="1:13" ht="24.65" hidden="1" customHeight="1" thickBot="1">
      <c r="A82" s="455"/>
      <c r="B82" s="228">
        <v>23</v>
      </c>
      <c r="C82" s="214" t="s">
        <v>215</v>
      </c>
      <c r="D82" s="214" t="s">
        <v>224</v>
      </c>
      <c r="E82" s="214" t="s">
        <v>225</v>
      </c>
      <c r="F82" s="159"/>
      <c r="G82" s="160"/>
      <c r="H82" s="159">
        <f t="shared" si="2"/>
        <v>0</v>
      </c>
      <c r="I82" s="205" t="e">
        <f t="shared" si="3"/>
        <v>#DIV/0!</v>
      </c>
      <c r="J82" s="206"/>
      <c r="K82" s="208" t="s">
        <v>225</v>
      </c>
      <c r="L82" s="162"/>
      <c r="M82" s="90"/>
    </row>
    <row r="83" spans="1:13" ht="24.65" hidden="1" customHeight="1" thickBot="1">
      <c r="A83" s="444" t="s">
        <v>100</v>
      </c>
      <c r="B83" s="445"/>
      <c r="C83" s="445"/>
      <c r="D83" s="445"/>
      <c r="E83" s="446"/>
      <c r="F83" s="189"/>
      <c r="G83" s="189">
        <f>SUM(G76:G82)</f>
        <v>0</v>
      </c>
      <c r="H83" s="189">
        <f>F83-G83</f>
        <v>0</v>
      </c>
      <c r="I83" s="190" t="e">
        <f>-1+(F83/G83)</f>
        <v>#DIV/0!</v>
      </c>
      <c r="J83" s="229"/>
      <c r="K83" s="192"/>
      <c r="L83" s="193"/>
      <c r="M83" s="90"/>
    </row>
    <row r="84" spans="1:13" ht="24.65" hidden="1" customHeight="1" thickBot="1">
      <c r="A84" s="456" t="s">
        <v>226</v>
      </c>
      <c r="B84" s="194">
        <v>24</v>
      </c>
      <c r="C84" s="195" t="s">
        <v>227</v>
      </c>
      <c r="D84" s="195" t="s">
        <v>228</v>
      </c>
      <c r="E84" s="195" t="s">
        <v>229</v>
      </c>
      <c r="F84" s="196"/>
      <c r="G84" s="197"/>
      <c r="H84" s="196">
        <f t="shared" si="2"/>
        <v>0</v>
      </c>
      <c r="I84" s="198" t="e">
        <f t="shared" si="3"/>
        <v>#DIV/0!</v>
      </c>
      <c r="J84" s="200"/>
      <c r="K84" s="201" t="s">
        <v>229</v>
      </c>
      <c r="L84" s="202"/>
      <c r="M84" s="90"/>
    </row>
    <row r="85" spans="1:13" ht="24.65" hidden="1" customHeight="1" thickBot="1">
      <c r="A85" s="457"/>
      <c r="B85" s="147"/>
      <c r="C85" s="148" t="s">
        <v>227</v>
      </c>
      <c r="D85" s="148" t="s">
        <v>230</v>
      </c>
      <c r="E85" s="148" t="s">
        <v>231</v>
      </c>
      <c r="F85" s="149"/>
      <c r="G85" s="156"/>
      <c r="H85" s="149">
        <f t="shared" si="2"/>
        <v>0</v>
      </c>
      <c r="I85" s="150" t="e">
        <f t="shared" si="3"/>
        <v>#DIV/0!</v>
      </c>
      <c r="J85" s="151"/>
      <c r="K85" s="152" t="s">
        <v>231</v>
      </c>
      <c r="L85" s="153"/>
      <c r="M85" s="90"/>
    </row>
    <row r="86" spans="1:13" ht="24.65" hidden="1" customHeight="1" thickBot="1">
      <c r="A86" s="457"/>
      <c r="B86" s="147"/>
      <c r="C86" s="148" t="s">
        <v>227</v>
      </c>
      <c r="D86" s="148" t="s">
        <v>232</v>
      </c>
      <c r="E86" s="148" t="s">
        <v>233</v>
      </c>
      <c r="F86" s="149"/>
      <c r="G86" s="156"/>
      <c r="H86" s="149">
        <f t="shared" si="2"/>
        <v>0</v>
      </c>
      <c r="I86" s="150" t="e">
        <f t="shared" si="3"/>
        <v>#DIV/0!</v>
      </c>
      <c r="J86" s="151"/>
      <c r="K86" s="152" t="s">
        <v>233</v>
      </c>
      <c r="L86" s="153"/>
      <c r="M86" s="90"/>
    </row>
    <row r="87" spans="1:13" ht="24.65" hidden="1" customHeight="1" thickBot="1">
      <c r="A87" s="457"/>
      <c r="B87" s="147">
        <v>25</v>
      </c>
      <c r="C87" s="148" t="s">
        <v>234</v>
      </c>
      <c r="D87" s="148" t="s">
        <v>235</v>
      </c>
      <c r="E87" s="148" t="s">
        <v>236</v>
      </c>
      <c r="F87" s="149"/>
      <c r="G87" s="156"/>
      <c r="H87" s="149">
        <f t="shared" si="2"/>
        <v>0</v>
      </c>
      <c r="I87" s="150" t="e">
        <f t="shared" si="3"/>
        <v>#DIV/0!</v>
      </c>
      <c r="J87" s="151"/>
      <c r="K87" s="152" t="s">
        <v>236</v>
      </c>
      <c r="L87" s="153"/>
      <c r="M87" s="90"/>
    </row>
    <row r="88" spans="1:13" ht="24.65" hidden="1" customHeight="1" thickBot="1">
      <c r="A88" s="457"/>
      <c r="B88" s="147"/>
      <c r="C88" s="148" t="s">
        <v>234</v>
      </c>
      <c r="D88" s="148" t="s">
        <v>237</v>
      </c>
      <c r="E88" s="148" t="s">
        <v>238</v>
      </c>
      <c r="F88" s="149"/>
      <c r="G88" s="156"/>
      <c r="H88" s="149">
        <f t="shared" si="2"/>
        <v>0</v>
      </c>
      <c r="I88" s="150" t="e">
        <f t="shared" si="3"/>
        <v>#DIV/0!</v>
      </c>
      <c r="J88" s="151"/>
      <c r="K88" s="152" t="s">
        <v>238</v>
      </c>
      <c r="L88" s="153"/>
      <c r="M88" s="90"/>
    </row>
    <row r="89" spans="1:13" ht="24.65" hidden="1" customHeight="1" thickBot="1">
      <c r="A89" s="457"/>
      <c r="B89" s="147"/>
      <c r="C89" s="148" t="s">
        <v>234</v>
      </c>
      <c r="D89" s="148" t="s">
        <v>239</v>
      </c>
      <c r="E89" s="148" t="s">
        <v>240</v>
      </c>
      <c r="F89" s="149"/>
      <c r="G89" s="156"/>
      <c r="H89" s="149">
        <f t="shared" si="2"/>
        <v>0</v>
      </c>
      <c r="I89" s="150" t="e">
        <f t="shared" si="3"/>
        <v>#DIV/0!</v>
      </c>
      <c r="J89" s="151"/>
      <c r="K89" s="152" t="s">
        <v>240</v>
      </c>
      <c r="L89" s="153"/>
      <c r="M89" s="90"/>
    </row>
    <row r="90" spans="1:13" ht="24.65" hidden="1" customHeight="1" thickBot="1">
      <c r="A90" s="458"/>
      <c r="B90" s="158"/>
      <c r="C90" s="203" t="s">
        <v>234</v>
      </c>
      <c r="D90" s="203" t="s">
        <v>241</v>
      </c>
      <c r="E90" s="203" t="s">
        <v>242</v>
      </c>
      <c r="F90" s="159"/>
      <c r="G90" s="160"/>
      <c r="H90" s="159">
        <f t="shared" si="2"/>
        <v>0</v>
      </c>
      <c r="I90" s="205" t="e">
        <f t="shared" si="3"/>
        <v>#DIV/0!</v>
      </c>
      <c r="J90" s="207"/>
      <c r="K90" s="208" t="s">
        <v>242</v>
      </c>
      <c r="L90" s="162"/>
      <c r="M90" s="90"/>
    </row>
    <row r="91" spans="1:13" ht="24.65" hidden="1" customHeight="1" thickBot="1">
      <c r="A91" s="450" t="s">
        <v>100</v>
      </c>
      <c r="B91" s="451"/>
      <c r="C91" s="451"/>
      <c r="D91" s="451"/>
      <c r="E91" s="452"/>
      <c r="F91" s="172"/>
      <c r="G91" s="172">
        <f>SUM(G84:G90)</f>
        <v>0</v>
      </c>
      <c r="H91" s="172">
        <f>F91-G91</f>
        <v>0</v>
      </c>
      <c r="I91" s="173" t="e">
        <f>-1+(F91/G91)</f>
        <v>#DIV/0!</v>
      </c>
      <c r="J91" s="230"/>
      <c r="K91" s="175"/>
      <c r="L91" s="176"/>
      <c r="M91" s="90"/>
    </row>
    <row r="92" spans="1:13" ht="24.65" hidden="1" customHeight="1" thickBot="1">
      <c r="A92" s="453" t="s">
        <v>243</v>
      </c>
      <c r="B92" s="209">
        <v>26</v>
      </c>
      <c r="C92" s="210" t="s">
        <v>244</v>
      </c>
      <c r="D92" s="210" t="s">
        <v>245</v>
      </c>
      <c r="E92" s="210" t="s">
        <v>244</v>
      </c>
      <c r="F92" s="196"/>
      <c r="G92" s="197"/>
      <c r="H92" s="196">
        <f>F92-G92</f>
        <v>0</v>
      </c>
      <c r="I92" s="198" t="e">
        <f t="shared" si="3"/>
        <v>#DIV/0!</v>
      </c>
      <c r="J92" s="199"/>
      <c r="K92" s="201" t="s">
        <v>244</v>
      </c>
      <c r="L92" s="231"/>
      <c r="M92" s="90"/>
    </row>
    <row r="93" spans="1:13" ht="24.65" hidden="1" customHeight="1" thickBot="1">
      <c r="A93" s="454"/>
      <c r="B93" s="211">
        <v>27</v>
      </c>
      <c r="C93" s="183" t="s">
        <v>246</v>
      </c>
      <c r="D93" s="183" t="s">
        <v>247</v>
      </c>
      <c r="E93" s="183" t="s">
        <v>248</v>
      </c>
      <c r="F93" s="149"/>
      <c r="G93" s="156"/>
      <c r="H93" s="149">
        <f t="shared" ref="H93:H94" si="4">F93-G93</f>
        <v>0</v>
      </c>
      <c r="I93" s="150" t="e">
        <f t="shared" si="3"/>
        <v>#DIV/0!</v>
      </c>
      <c r="J93" s="155"/>
      <c r="K93" s="152" t="s">
        <v>248</v>
      </c>
      <c r="L93" s="232"/>
      <c r="M93" s="90"/>
    </row>
    <row r="94" spans="1:13" ht="24.65" hidden="1" customHeight="1" thickBot="1">
      <c r="A94" s="455"/>
      <c r="B94" s="228"/>
      <c r="C94" s="214" t="s">
        <v>246</v>
      </c>
      <c r="D94" s="214" t="s">
        <v>249</v>
      </c>
      <c r="E94" s="214" t="s">
        <v>250</v>
      </c>
      <c r="F94" s="159"/>
      <c r="G94" s="160"/>
      <c r="H94" s="159">
        <f t="shared" si="4"/>
        <v>0</v>
      </c>
      <c r="I94" s="205" t="e">
        <f t="shared" si="3"/>
        <v>#DIV/0!</v>
      </c>
      <c r="J94" s="206"/>
      <c r="K94" s="208" t="s">
        <v>250</v>
      </c>
      <c r="L94" s="233"/>
      <c r="M94" s="90"/>
    </row>
    <row r="95" spans="1:13" ht="24.65" hidden="1" customHeight="1" thickBot="1">
      <c r="A95" s="444" t="s">
        <v>100</v>
      </c>
      <c r="B95" s="445"/>
      <c r="C95" s="445"/>
      <c r="D95" s="445"/>
      <c r="E95" s="446"/>
      <c r="F95" s="234"/>
      <c r="G95" s="234">
        <f>SUM(G92:G94)</f>
        <v>0</v>
      </c>
      <c r="H95" s="189">
        <f>F95-G95</f>
        <v>0</v>
      </c>
      <c r="I95" s="190" t="e">
        <f>-1+(F95/G95)</f>
        <v>#DIV/0!</v>
      </c>
      <c r="J95" s="229"/>
      <c r="K95" s="192"/>
      <c r="L95" s="235"/>
      <c r="M95" s="90"/>
    </row>
    <row r="96" spans="1:13" ht="24.65" customHeight="1" thickBot="1">
      <c r="A96" s="447" t="s">
        <v>251</v>
      </c>
      <c r="B96" s="448"/>
      <c r="C96" s="448"/>
      <c r="D96" s="448"/>
      <c r="E96" s="449"/>
      <c r="F96" s="236">
        <f>SUM(F24,F30,F48,F65)</f>
        <v>41998</v>
      </c>
      <c r="G96" s="236">
        <f>SUM(G95,G91,G83,G75,G65,G48,G30,G24)</f>
        <v>45563</v>
      </c>
      <c r="H96" s="237">
        <f>F96-G96</f>
        <v>-3565</v>
      </c>
      <c r="I96" s="238">
        <f>SUM(H96/G96)</f>
        <v>-7.8243311458859169E-2</v>
      </c>
      <c r="J96" s="239">
        <f>SUM(J24+J30+J48+J65)</f>
        <v>39022</v>
      </c>
      <c r="K96" s="240"/>
      <c r="L96" s="241"/>
      <c r="M96" s="90"/>
    </row>
    <row r="97" spans="1:13" ht="13">
      <c r="A97" s="90"/>
      <c r="B97" s="137"/>
      <c r="C97" s="90"/>
      <c r="D97" s="90"/>
      <c r="E97" s="90"/>
      <c r="F97" s="138"/>
      <c r="G97" s="242"/>
      <c r="H97" s="138"/>
      <c r="I97" s="138"/>
      <c r="J97" s="243"/>
      <c r="K97" s="90"/>
      <c r="L97" s="90"/>
      <c r="M97" s="90"/>
    </row>
    <row r="98" spans="1:13">
      <c r="A98" s="90"/>
      <c r="B98" s="137"/>
      <c r="C98" s="90"/>
      <c r="D98" s="90"/>
      <c r="E98" s="90"/>
      <c r="F98" s="138"/>
      <c r="G98" s="139"/>
      <c r="H98" s="138"/>
      <c r="I98" s="138"/>
      <c r="J98" s="138"/>
      <c r="K98" s="90"/>
      <c r="L98" s="90"/>
      <c r="M98" s="90"/>
    </row>
    <row r="99" spans="1:13" customFormat="1" ht="3.75" customHeight="1">
      <c r="A99" s="8"/>
      <c r="B99" s="8"/>
      <c r="C99" s="8"/>
      <c r="D99" s="8"/>
      <c r="E99" s="8"/>
      <c r="F99" s="8"/>
      <c r="G99" s="8"/>
      <c r="H99" s="8"/>
      <c r="I99" s="8"/>
      <c r="J99" s="8"/>
      <c r="K99" s="8"/>
      <c r="L99" s="8"/>
    </row>
  </sheetData>
  <mergeCells count="29">
    <mergeCell ref="A1:L1"/>
    <mergeCell ref="I3:J3"/>
    <mergeCell ref="A6:A7"/>
    <mergeCell ref="B6:B7"/>
    <mergeCell ref="C6:C7"/>
    <mergeCell ref="D6:D7"/>
    <mergeCell ref="E6:E7"/>
    <mergeCell ref="H6:H7"/>
    <mergeCell ref="I6:I7"/>
    <mergeCell ref="A66:A74"/>
    <mergeCell ref="K6:K7"/>
    <mergeCell ref="L6:L7"/>
    <mergeCell ref="A8:L8"/>
    <mergeCell ref="A9:A23"/>
    <mergeCell ref="A24:E24"/>
    <mergeCell ref="A25:A29"/>
    <mergeCell ref="A30:E30"/>
    <mergeCell ref="A31:A47"/>
    <mergeCell ref="A48:E48"/>
    <mergeCell ref="A49:A64"/>
    <mergeCell ref="A65:E65"/>
    <mergeCell ref="A95:E95"/>
    <mergeCell ref="A96:E96"/>
    <mergeCell ref="A75:E75"/>
    <mergeCell ref="A76:A82"/>
    <mergeCell ref="A83:E83"/>
    <mergeCell ref="A84:A90"/>
    <mergeCell ref="A91:E91"/>
    <mergeCell ref="A92:A94"/>
  </mergeCells>
  <pageMargins left="0.74803149606299213" right="0.74803149606299213" top="0.98425196850393704" bottom="1.0236220472440944" header="0.51181102362204722" footer="0.51181102362204722"/>
  <pageSetup paperSize="9" scale="35" fitToHeight="0" orientation="landscape" r:id="rId1"/>
  <headerFooter>
    <oddFooter>&amp;L&amp;1#&amp;"Calibri"&amp;9&amp;K0078D7Business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AA72-5F9F-491A-A014-6DC717DE2185}">
  <sheetPr>
    <pageSetUpPr fitToPage="1"/>
  </sheetPr>
  <dimension ref="A1:M99"/>
  <sheetViews>
    <sheetView zoomScale="75" zoomScaleNormal="75" zoomScaleSheetLayoutView="75" workbookViewId="0">
      <selection activeCell="K65" sqref="K65"/>
    </sheetView>
  </sheetViews>
  <sheetFormatPr defaultColWidth="9.08984375" defaultRowHeight="12.5"/>
  <cols>
    <col min="1" max="1" width="23.90625" style="244" bestFit="1" customWidth="1"/>
    <col min="2" max="2" width="9.08984375" style="246"/>
    <col min="3" max="3" width="42.54296875" style="244" bestFit="1" customWidth="1"/>
    <col min="4" max="4" width="12.08984375" style="244" bestFit="1" customWidth="1"/>
    <col min="5" max="5" width="42.54296875" style="244" bestFit="1" customWidth="1"/>
    <col min="6" max="6" width="16.90625" style="247" bestFit="1" customWidth="1"/>
    <col min="7" max="7" width="16.90625" style="248" bestFit="1" customWidth="1"/>
    <col min="8" max="8" width="14.08984375" style="247" customWidth="1"/>
    <col min="9" max="9" width="16.08984375" style="247" customWidth="1"/>
    <col min="10" max="10" width="14.08984375" style="247" bestFit="1" customWidth="1"/>
    <col min="11" max="11" width="48.453125" style="244" customWidth="1"/>
    <col min="12" max="12" width="108.08984375" style="244" customWidth="1"/>
    <col min="13" max="16384" width="9.08984375" style="244"/>
  </cols>
  <sheetData>
    <row r="1" spans="1:13" customFormat="1" ht="12.9" customHeight="1" thickBot="1">
      <c r="A1" s="463" t="s">
        <v>288</v>
      </c>
      <c r="B1" s="464"/>
      <c r="C1" s="464"/>
      <c r="D1" s="464"/>
      <c r="E1" s="464"/>
      <c r="F1" s="464"/>
      <c r="G1" s="464"/>
      <c r="H1" s="464"/>
      <c r="I1" s="464"/>
      <c r="J1" s="464"/>
      <c r="K1" s="464"/>
      <c r="L1" s="465"/>
    </row>
    <row r="3" spans="1:13" ht="13">
      <c r="A3" s="126">
        <f>' Property Summary'!D6</f>
        <v>84900</v>
      </c>
      <c r="B3" s="127"/>
      <c r="C3" s="128" t="str">
        <f>' Property Summary'!D5</f>
        <v>Woodlands Business Park, Milton Keynes, MK14 6EY</v>
      </c>
      <c r="D3" s="128"/>
      <c r="E3" s="128"/>
      <c r="F3" s="129"/>
      <c r="G3" s="130" t="s">
        <v>51</v>
      </c>
      <c r="H3" s="131" t="s">
        <v>52</v>
      </c>
      <c r="I3" s="497" t="s">
        <v>53</v>
      </c>
      <c r="J3" s="497"/>
      <c r="K3" s="132"/>
      <c r="L3" s="132"/>
      <c r="M3" s="90"/>
    </row>
    <row r="4" spans="1:13" ht="13">
      <c r="A4" s="128"/>
      <c r="B4" s="127"/>
      <c r="C4" s="289">
        <f>' Property Summary'!D10</f>
        <v>46022</v>
      </c>
      <c r="D4" s="133"/>
      <c r="E4" s="128"/>
      <c r="F4" s="129"/>
      <c r="G4" s="134" t="s">
        <v>54</v>
      </c>
      <c r="H4" s="135">
        <f>'Apportionment Detail'!B33</f>
        <v>12031</v>
      </c>
      <c r="I4" s="129"/>
      <c r="J4" s="129"/>
      <c r="K4" s="136"/>
      <c r="L4" s="136"/>
      <c r="M4" s="90"/>
    </row>
    <row r="5" spans="1:13" ht="13" thickBot="1">
      <c r="A5" s="90"/>
      <c r="B5" s="137"/>
      <c r="C5" s="90"/>
      <c r="D5" s="90"/>
      <c r="E5" s="90"/>
      <c r="F5" s="138"/>
      <c r="G5" s="139"/>
      <c r="H5" s="90"/>
      <c r="I5" s="90"/>
      <c r="J5" s="90"/>
      <c r="K5" s="90"/>
      <c r="L5" s="90"/>
      <c r="M5" s="90"/>
    </row>
    <row r="6" spans="1:13" ht="35.15" customHeight="1">
      <c r="A6" s="484" t="s">
        <v>55</v>
      </c>
      <c r="B6" s="459"/>
      <c r="C6" s="484" t="s">
        <v>56</v>
      </c>
      <c r="D6" s="484" t="s">
        <v>57</v>
      </c>
      <c r="E6" s="500" t="s">
        <v>58</v>
      </c>
      <c r="F6" s="328" t="s">
        <v>60</v>
      </c>
      <c r="G6" s="313" t="s">
        <v>60</v>
      </c>
      <c r="H6" s="502" t="s">
        <v>61</v>
      </c>
      <c r="I6" s="502" t="s">
        <v>62</v>
      </c>
      <c r="J6" s="328" t="s">
        <v>409</v>
      </c>
      <c r="K6" s="500" t="s">
        <v>63</v>
      </c>
      <c r="L6" s="498" t="s">
        <v>64</v>
      </c>
      <c r="M6" s="90"/>
    </row>
    <row r="7" spans="1:13" s="109" customFormat="1" ht="19.5" customHeight="1" thickBot="1">
      <c r="A7" s="499"/>
      <c r="B7" s="501"/>
      <c r="C7" s="499"/>
      <c r="D7" s="499"/>
      <c r="E7" s="501"/>
      <c r="F7" s="291">
        <v>46022</v>
      </c>
      <c r="G7" s="292">
        <v>45657</v>
      </c>
      <c r="H7" s="503"/>
      <c r="I7" s="503"/>
      <c r="J7" s="291">
        <v>45657</v>
      </c>
      <c r="K7" s="501"/>
      <c r="L7" s="499"/>
      <c r="M7" s="108"/>
    </row>
    <row r="8" spans="1:13" ht="24.65" customHeight="1" thickBot="1">
      <c r="A8" s="463" t="s">
        <v>288</v>
      </c>
      <c r="B8" s="464"/>
      <c r="C8" s="464"/>
      <c r="D8" s="464"/>
      <c r="E8" s="464"/>
      <c r="F8" s="464"/>
      <c r="G8" s="464"/>
      <c r="H8" s="464"/>
      <c r="I8" s="464"/>
      <c r="J8" s="464"/>
      <c r="K8" s="464"/>
      <c r="L8" s="465"/>
      <c r="M8" s="90"/>
    </row>
    <row r="9" spans="1:13" ht="24.65" hidden="1" customHeight="1" thickBot="1">
      <c r="A9" s="491" t="s">
        <v>66</v>
      </c>
      <c r="B9" s="140">
        <v>1</v>
      </c>
      <c r="C9" s="141" t="s">
        <v>67</v>
      </c>
      <c r="D9" s="141" t="s">
        <v>68</v>
      </c>
      <c r="E9" s="141" t="s">
        <v>69</v>
      </c>
      <c r="F9" s="142"/>
      <c r="G9" s="142"/>
      <c r="H9" s="142">
        <f>F9-G9</f>
        <v>0</v>
      </c>
      <c r="I9" s="143" t="e">
        <f>-1+(F9/G9)</f>
        <v>#DIV/0!</v>
      </c>
      <c r="J9" s="144"/>
      <c r="K9" s="145" t="s">
        <v>69</v>
      </c>
      <c r="L9" s="146"/>
      <c r="M9" s="90"/>
    </row>
    <row r="10" spans="1:13" ht="24.65" hidden="1" customHeight="1" thickBot="1">
      <c r="A10" s="466"/>
      <c r="B10" s="147">
        <v>2</v>
      </c>
      <c r="C10" s="148" t="s">
        <v>70</v>
      </c>
      <c r="D10" s="148" t="s">
        <v>71</v>
      </c>
      <c r="E10" s="148" t="s">
        <v>72</v>
      </c>
      <c r="F10" s="149"/>
      <c r="G10" s="149"/>
      <c r="H10" s="149">
        <f t="shared" ref="H10:H79" si="0">F10-G10</f>
        <v>0</v>
      </c>
      <c r="I10" s="150" t="e">
        <f t="shared" ref="I10:I79" si="1">-1+(F10/G10)</f>
        <v>#DIV/0!</v>
      </c>
      <c r="J10" s="151"/>
      <c r="K10" s="152" t="s">
        <v>72</v>
      </c>
      <c r="L10" s="153"/>
      <c r="M10" s="90"/>
    </row>
    <row r="11" spans="1:13" ht="24.65" hidden="1" customHeight="1" thickBot="1">
      <c r="A11" s="466"/>
      <c r="B11" s="147"/>
      <c r="C11" s="148" t="s">
        <v>70</v>
      </c>
      <c r="D11" s="148" t="s">
        <v>73</v>
      </c>
      <c r="E11" s="148" t="s">
        <v>74</v>
      </c>
      <c r="F11" s="149"/>
      <c r="G11" s="149"/>
      <c r="H11" s="149">
        <f t="shared" si="0"/>
        <v>0</v>
      </c>
      <c r="I11" s="150" t="e">
        <f t="shared" si="1"/>
        <v>#DIV/0!</v>
      </c>
      <c r="J11" s="151"/>
      <c r="K11" s="152" t="s">
        <v>74</v>
      </c>
      <c r="L11" s="153"/>
      <c r="M11" s="90"/>
    </row>
    <row r="12" spans="1:13" ht="24.65" hidden="1" customHeight="1" thickBot="1">
      <c r="A12" s="466"/>
      <c r="B12" s="147"/>
      <c r="C12" s="148" t="s">
        <v>70</v>
      </c>
      <c r="D12" s="148" t="s">
        <v>75</v>
      </c>
      <c r="E12" s="148" t="s">
        <v>76</v>
      </c>
      <c r="F12" s="149"/>
      <c r="G12" s="149"/>
      <c r="H12" s="149">
        <f t="shared" si="0"/>
        <v>0</v>
      </c>
      <c r="I12" s="150" t="e">
        <f t="shared" si="1"/>
        <v>#DIV/0!</v>
      </c>
      <c r="J12" s="151"/>
      <c r="K12" s="152" t="s">
        <v>76</v>
      </c>
      <c r="L12" s="153"/>
      <c r="M12" s="90"/>
    </row>
    <row r="13" spans="1:13" ht="24.65" hidden="1" customHeight="1" thickBot="1">
      <c r="A13" s="466"/>
      <c r="B13" s="147">
        <v>3</v>
      </c>
      <c r="C13" s="148" t="s">
        <v>77</v>
      </c>
      <c r="D13" s="148" t="s">
        <v>78</v>
      </c>
      <c r="E13" s="148" t="s">
        <v>79</v>
      </c>
      <c r="F13" s="149"/>
      <c r="G13" s="149"/>
      <c r="H13" s="149">
        <f t="shared" si="0"/>
        <v>0</v>
      </c>
      <c r="I13" s="150" t="e">
        <f t="shared" si="1"/>
        <v>#DIV/0!</v>
      </c>
      <c r="J13" s="151"/>
      <c r="K13" s="152" t="s">
        <v>79</v>
      </c>
      <c r="L13" s="153"/>
      <c r="M13" s="90"/>
    </row>
    <row r="14" spans="1:13" ht="24.65" hidden="1" customHeight="1" thickBot="1">
      <c r="A14" s="466"/>
      <c r="B14" s="147"/>
      <c r="C14" s="148" t="s">
        <v>77</v>
      </c>
      <c r="D14" s="148" t="s">
        <v>80</v>
      </c>
      <c r="E14" s="148" t="s">
        <v>81</v>
      </c>
      <c r="F14" s="149"/>
      <c r="G14" s="149"/>
      <c r="H14" s="149">
        <f t="shared" si="0"/>
        <v>0</v>
      </c>
      <c r="I14" s="150" t="e">
        <f t="shared" si="1"/>
        <v>#DIV/0!</v>
      </c>
      <c r="J14" s="151"/>
      <c r="K14" s="152" t="s">
        <v>81</v>
      </c>
      <c r="L14" s="153"/>
      <c r="M14" s="90"/>
    </row>
    <row r="15" spans="1:13" ht="24.65" hidden="1" customHeight="1" thickBot="1">
      <c r="A15" s="466"/>
      <c r="B15" s="147"/>
      <c r="C15" s="148" t="s">
        <v>77</v>
      </c>
      <c r="D15" s="148" t="s">
        <v>82</v>
      </c>
      <c r="E15" s="148" t="s">
        <v>83</v>
      </c>
      <c r="F15" s="149"/>
      <c r="G15" s="149"/>
      <c r="H15" s="149">
        <f t="shared" si="0"/>
        <v>0</v>
      </c>
      <c r="I15" s="150" t="e">
        <f t="shared" si="1"/>
        <v>#DIV/0!</v>
      </c>
      <c r="J15" s="151"/>
      <c r="K15" s="152" t="s">
        <v>83</v>
      </c>
      <c r="L15" s="153"/>
      <c r="M15" s="90"/>
    </row>
    <row r="16" spans="1:13" ht="24.65" hidden="1" customHeight="1" thickBot="1">
      <c r="A16" s="466"/>
      <c r="B16" s="147"/>
      <c r="C16" s="148" t="s">
        <v>77</v>
      </c>
      <c r="D16" s="148" t="s">
        <v>84</v>
      </c>
      <c r="E16" s="148" t="s">
        <v>85</v>
      </c>
      <c r="F16" s="149"/>
      <c r="G16" s="149"/>
      <c r="H16" s="149">
        <f t="shared" si="0"/>
        <v>0</v>
      </c>
      <c r="I16" s="150" t="e">
        <f t="shared" si="1"/>
        <v>#DIV/0!</v>
      </c>
      <c r="J16" s="151"/>
      <c r="K16" s="152" t="s">
        <v>85</v>
      </c>
      <c r="L16" s="153"/>
      <c r="M16" s="90"/>
    </row>
    <row r="17" spans="1:13" ht="24.65" hidden="1" customHeight="1" thickBot="1">
      <c r="A17" s="466"/>
      <c r="B17" s="147"/>
      <c r="C17" s="148" t="s">
        <v>77</v>
      </c>
      <c r="D17" s="148" t="s">
        <v>86</v>
      </c>
      <c r="E17" s="148" t="s">
        <v>87</v>
      </c>
      <c r="F17" s="149"/>
      <c r="G17" s="149"/>
      <c r="H17" s="149">
        <f t="shared" si="0"/>
        <v>0</v>
      </c>
      <c r="I17" s="150" t="e">
        <f t="shared" si="1"/>
        <v>#DIV/0!</v>
      </c>
      <c r="J17" s="151"/>
      <c r="K17" s="152" t="s">
        <v>87</v>
      </c>
      <c r="L17" s="153"/>
      <c r="M17" s="90"/>
    </row>
    <row r="18" spans="1:13" ht="24.65" hidden="1" customHeight="1" thickBot="1">
      <c r="A18" s="466"/>
      <c r="B18" s="147"/>
      <c r="C18" s="148" t="s">
        <v>77</v>
      </c>
      <c r="D18" s="148" t="s">
        <v>88</v>
      </c>
      <c r="E18" s="148" t="s">
        <v>89</v>
      </c>
      <c r="F18" s="149"/>
      <c r="G18" s="149"/>
      <c r="H18" s="149">
        <f t="shared" si="0"/>
        <v>0</v>
      </c>
      <c r="I18" s="150" t="e">
        <f t="shared" si="1"/>
        <v>#DIV/0!</v>
      </c>
      <c r="J18" s="151"/>
      <c r="K18" s="152" t="s">
        <v>89</v>
      </c>
      <c r="L18" s="153"/>
      <c r="M18" s="90"/>
    </row>
    <row r="19" spans="1:13" ht="24.65" hidden="1" customHeight="1" thickBot="1">
      <c r="A19" s="466"/>
      <c r="B19" s="147"/>
      <c r="C19" s="148" t="s">
        <v>77</v>
      </c>
      <c r="D19" s="148" t="s">
        <v>90</v>
      </c>
      <c r="E19" s="148" t="s">
        <v>91</v>
      </c>
      <c r="F19" s="149"/>
      <c r="G19" s="154"/>
      <c r="H19" s="149">
        <f t="shared" si="0"/>
        <v>0</v>
      </c>
      <c r="I19" s="150" t="e">
        <f t="shared" si="1"/>
        <v>#DIV/0!</v>
      </c>
      <c r="J19" s="155"/>
      <c r="K19" s="152" t="s">
        <v>91</v>
      </c>
      <c r="L19" s="153"/>
      <c r="M19" s="90"/>
    </row>
    <row r="20" spans="1:13" s="109" customFormat="1" ht="24.65" hidden="1" customHeight="1" thickBot="1">
      <c r="A20" s="466"/>
      <c r="B20" s="147"/>
      <c r="C20" s="148" t="s">
        <v>77</v>
      </c>
      <c r="D20" s="148">
        <v>10370</v>
      </c>
      <c r="E20" s="148" t="s">
        <v>92</v>
      </c>
      <c r="F20" s="149"/>
      <c r="G20" s="154"/>
      <c r="H20" s="149">
        <f t="shared" si="0"/>
        <v>0</v>
      </c>
      <c r="I20" s="150" t="e">
        <f t="shared" si="1"/>
        <v>#DIV/0!</v>
      </c>
      <c r="J20" s="155"/>
      <c r="K20" s="152" t="s">
        <v>92</v>
      </c>
      <c r="L20" s="153"/>
      <c r="M20" s="108"/>
    </row>
    <row r="21" spans="1:13" ht="24.65" hidden="1" customHeight="1" thickBot="1">
      <c r="A21" s="466"/>
      <c r="B21" s="147">
        <v>4</v>
      </c>
      <c r="C21" s="148" t="s">
        <v>93</v>
      </c>
      <c r="D21" s="148" t="s">
        <v>94</v>
      </c>
      <c r="E21" s="148" t="s">
        <v>95</v>
      </c>
      <c r="F21" s="149"/>
      <c r="G21" s="156"/>
      <c r="H21" s="149">
        <f t="shared" si="0"/>
        <v>0</v>
      </c>
      <c r="I21" s="150" t="e">
        <f t="shared" si="1"/>
        <v>#DIV/0!</v>
      </c>
      <c r="J21" s="157"/>
      <c r="K21" s="152" t="s">
        <v>95</v>
      </c>
      <c r="L21" s="153"/>
      <c r="M21" s="90"/>
    </row>
    <row r="22" spans="1:13" ht="24.65" hidden="1" customHeight="1" thickBot="1">
      <c r="A22" s="466"/>
      <c r="B22" s="158"/>
      <c r="C22" s="148" t="s">
        <v>93</v>
      </c>
      <c r="D22" s="148" t="s">
        <v>96</v>
      </c>
      <c r="E22" s="148" t="s">
        <v>97</v>
      </c>
      <c r="F22" s="159"/>
      <c r="G22" s="160"/>
      <c r="H22" s="149">
        <f t="shared" si="0"/>
        <v>0</v>
      </c>
      <c r="I22" s="150" t="e">
        <f t="shared" si="1"/>
        <v>#DIV/0!</v>
      </c>
      <c r="J22" s="161"/>
      <c r="K22" s="152" t="s">
        <v>97</v>
      </c>
      <c r="L22" s="162"/>
      <c r="M22" s="90"/>
    </row>
    <row r="23" spans="1:13" ht="24.65" hidden="1" customHeight="1" thickBot="1">
      <c r="A23" s="467"/>
      <c r="B23" s="163"/>
      <c r="C23" s="164" t="s">
        <v>93</v>
      </c>
      <c r="D23" s="164" t="s">
        <v>98</v>
      </c>
      <c r="E23" s="164" t="s">
        <v>99</v>
      </c>
      <c r="F23" s="165"/>
      <c r="G23" s="166"/>
      <c r="H23" s="165">
        <f t="shared" si="0"/>
        <v>0</v>
      </c>
      <c r="I23" s="167" t="e">
        <f t="shared" si="1"/>
        <v>#DIV/0!</v>
      </c>
      <c r="J23" s="168"/>
      <c r="K23" s="170" t="s">
        <v>99</v>
      </c>
      <c r="L23" s="171"/>
      <c r="M23" s="90"/>
    </row>
    <row r="24" spans="1:13" ht="24.65" hidden="1" customHeight="1" thickBot="1">
      <c r="A24" s="468" t="s">
        <v>100</v>
      </c>
      <c r="B24" s="469"/>
      <c r="C24" s="469"/>
      <c r="D24" s="469"/>
      <c r="E24" s="470"/>
      <c r="F24" s="172">
        <f>SUM(F9:F23)</f>
        <v>0</v>
      </c>
      <c r="G24" s="172">
        <f t="shared" ref="G24" si="2">SUM(G9:G23)</f>
        <v>0</v>
      </c>
      <c r="H24" s="172">
        <f>F24-G24</f>
        <v>0</v>
      </c>
      <c r="I24" s="173" t="e">
        <f>-1+(F24/G24)</f>
        <v>#DIV/0!</v>
      </c>
      <c r="J24" s="174"/>
      <c r="K24" s="175"/>
      <c r="L24" s="176"/>
      <c r="M24" s="90"/>
    </row>
    <row r="25" spans="1:13" ht="24.65" hidden="1" customHeight="1" thickBot="1">
      <c r="A25" s="471" t="s">
        <v>101</v>
      </c>
      <c r="B25" s="177">
        <v>5</v>
      </c>
      <c r="C25" s="178" t="s">
        <v>102</v>
      </c>
      <c r="D25" s="178" t="s">
        <v>103</v>
      </c>
      <c r="E25" s="178" t="s">
        <v>102</v>
      </c>
      <c r="F25" s="142"/>
      <c r="G25" s="179"/>
      <c r="H25" s="142">
        <f t="shared" si="0"/>
        <v>0</v>
      </c>
      <c r="I25" s="143" t="e">
        <f t="shared" si="1"/>
        <v>#DIV/0!</v>
      </c>
      <c r="J25" s="180"/>
      <c r="K25" s="145" t="s">
        <v>102</v>
      </c>
      <c r="L25" s="146"/>
      <c r="M25" s="181"/>
    </row>
    <row r="26" spans="1:13" ht="24.65" hidden="1" customHeight="1" thickBot="1">
      <c r="A26" s="472"/>
      <c r="B26" s="182">
        <v>6</v>
      </c>
      <c r="C26" s="183" t="s">
        <v>104</v>
      </c>
      <c r="D26" s="183" t="s">
        <v>105</v>
      </c>
      <c r="E26" s="183" t="s">
        <v>104</v>
      </c>
      <c r="F26" s="149"/>
      <c r="G26" s="156"/>
      <c r="H26" s="149">
        <f t="shared" si="0"/>
        <v>0</v>
      </c>
      <c r="I26" s="150" t="e">
        <f t="shared" si="1"/>
        <v>#DIV/0!</v>
      </c>
      <c r="J26" s="155"/>
      <c r="K26" s="152" t="s">
        <v>104</v>
      </c>
      <c r="L26" s="184"/>
      <c r="M26" s="181"/>
    </row>
    <row r="27" spans="1:13" ht="24.65" hidden="1" customHeight="1" thickBot="1">
      <c r="A27" s="472"/>
      <c r="B27" s="182">
        <v>7</v>
      </c>
      <c r="C27" s="183" t="s">
        <v>106</v>
      </c>
      <c r="D27" s="183" t="s">
        <v>107</v>
      </c>
      <c r="E27" s="183" t="s">
        <v>106</v>
      </c>
      <c r="F27" s="149"/>
      <c r="G27" s="156"/>
      <c r="H27" s="149">
        <f t="shared" si="0"/>
        <v>0</v>
      </c>
      <c r="I27" s="150" t="e">
        <f t="shared" si="1"/>
        <v>#DIV/0!</v>
      </c>
      <c r="J27" s="155"/>
      <c r="K27" s="152" t="s">
        <v>106</v>
      </c>
      <c r="L27" s="184"/>
      <c r="M27" s="181"/>
    </row>
    <row r="28" spans="1:13" ht="24.65" hidden="1" customHeight="1" thickBot="1">
      <c r="A28" s="472"/>
      <c r="B28" s="182">
        <v>8</v>
      </c>
      <c r="C28" s="183" t="s">
        <v>108</v>
      </c>
      <c r="D28" s="183" t="s">
        <v>109</v>
      </c>
      <c r="E28" s="183" t="s">
        <v>110</v>
      </c>
      <c r="F28" s="149"/>
      <c r="G28" s="156"/>
      <c r="H28" s="149">
        <f t="shared" si="0"/>
        <v>0</v>
      </c>
      <c r="I28" s="150" t="e">
        <f t="shared" si="1"/>
        <v>#DIV/0!</v>
      </c>
      <c r="J28" s="155"/>
      <c r="K28" s="152" t="s">
        <v>110</v>
      </c>
      <c r="L28" s="184"/>
      <c r="M28" s="181"/>
    </row>
    <row r="29" spans="1:13" ht="24.65" hidden="1" customHeight="1" thickBot="1">
      <c r="A29" s="473"/>
      <c r="B29" s="185">
        <v>9</v>
      </c>
      <c r="C29" s="186" t="s">
        <v>111</v>
      </c>
      <c r="D29" s="186" t="s">
        <v>112</v>
      </c>
      <c r="E29" s="186" t="s">
        <v>113</v>
      </c>
      <c r="F29" s="165"/>
      <c r="G29" s="187"/>
      <c r="H29" s="165">
        <f t="shared" si="0"/>
        <v>0</v>
      </c>
      <c r="I29" s="167" t="e">
        <f t="shared" si="1"/>
        <v>#DIV/0!</v>
      </c>
      <c r="J29" s="188"/>
      <c r="K29" s="170" t="s">
        <v>113</v>
      </c>
      <c r="L29" s="171"/>
      <c r="M29" s="90"/>
    </row>
    <row r="30" spans="1:13" ht="24.65" hidden="1" customHeight="1" thickBot="1">
      <c r="A30" s="474" t="s">
        <v>100</v>
      </c>
      <c r="B30" s="475"/>
      <c r="C30" s="475"/>
      <c r="D30" s="475"/>
      <c r="E30" s="476"/>
      <c r="F30" s="189">
        <f>SUM(F25:F29)</f>
        <v>0</v>
      </c>
      <c r="G30" s="189">
        <f>SUM(G25:G29)</f>
        <v>0</v>
      </c>
      <c r="H30" s="189">
        <f>F30-G30</f>
        <v>0</v>
      </c>
      <c r="I30" s="190" t="e">
        <f>-1+(F30/G30)</f>
        <v>#DIV/0!</v>
      </c>
      <c r="J30" s="191"/>
      <c r="K30" s="192"/>
      <c r="L30" s="193"/>
      <c r="M30" s="90"/>
    </row>
    <row r="31" spans="1:13" ht="24.65" hidden="1" customHeight="1" thickBot="1">
      <c r="A31" s="477" t="s">
        <v>114</v>
      </c>
      <c r="B31" s="194">
        <v>10</v>
      </c>
      <c r="C31" s="195" t="s">
        <v>115</v>
      </c>
      <c r="D31" s="195" t="s">
        <v>116</v>
      </c>
      <c r="E31" s="195" t="s">
        <v>117</v>
      </c>
      <c r="F31" s="196"/>
      <c r="G31" s="197"/>
      <c r="H31" s="196">
        <f t="shared" si="0"/>
        <v>0</v>
      </c>
      <c r="I31" s="198" t="e">
        <f t="shared" si="1"/>
        <v>#DIV/0!</v>
      </c>
      <c r="J31" s="199"/>
      <c r="K31" s="201" t="s">
        <v>117</v>
      </c>
      <c r="L31" s="202"/>
      <c r="M31" s="90"/>
    </row>
    <row r="32" spans="1:13" ht="24.65" hidden="1" customHeight="1" thickBot="1">
      <c r="A32" s="477"/>
      <c r="B32" s="147"/>
      <c r="C32" s="148" t="s">
        <v>115</v>
      </c>
      <c r="D32" s="148" t="s">
        <v>118</v>
      </c>
      <c r="E32" s="148" t="s">
        <v>119</v>
      </c>
      <c r="F32" s="149"/>
      <c r="G32" s="156"/>
      <c r="H32" s="149">
        <f t="shared" si="0"/>
        <v>0</v>
      </c>
      <c r="I32" s="150" t="e">
        <f t="shared" si="1"/>
        <v>#DIV/0!</v>
      </c>
      <c r="J32" s="155"/>
      <c r="K32" s="152" t="s">
        <v>119</v>
      </c>
      <c r="L32" s="153"/>
      <c r="M32" s="90"/>
    </row>
    <row r="33" spans="1:13" ht="24.65" customHeight="1" thickBot="1">
      <c r="A33" s="477"/>
      <c r="B33" s="147">
        <v>11</v>
      </c>
      <c r="C33" s="148" t="s">
        <v>120</v>
      </c>
      <c r="D33" s="148" t="s">
        <v>121</v>
      </c>
      <c r="E33" s="148" t="s">
        <v>122</v>
      </c>
      <c r="F33" s="149">
        <v>200</v>
      </c>
      <c r="G33" s="149">
        <v>200</v>
      </c>
      <c r="H33" s="149">
        <f t="shared" si="0"/>
        <v>0</v>
      </c>
      <c r="I33" s="150">
        <f t="shared" si="1"/>
        <v>0</v>
      </c>
      <c r="J33" s="155">
        <v>120</v>
      </c>
      <c r="K33" s="152" t="s">
        <v>122</v>
      </c>
      <c r="L33" s="333" t="s">
        <v>396</v>
      </c>
      <c r="M33" s="90"/>
    </row>
    <row r="34" spans="1:13" ht="24.65" hidden="1" customHeight="1" thickBot="1">
      <c r="A34" s="477"/>
      <c r="B34" s="147"/>
      <c r="C34" s="148" t="s">
        <v>120</v>
      </c>
      <c r="D34" s="148" t="s">
        <v>123</v>
      </c>
      <c r="E34" s="148" t="s">
        <v>124</v>
      </c>
      <c r="F34" s="149"/>
      <c r="G34" s="149"/>
      <c r="H34" s="149">
        <f t="shared" si="0"/>
        <v>0</v>
      </c>
      <c r="I34" s="150" t="e">
        <f t="shared" si="1"/>
        <v>#DIV/0!</v>
      </c>
      <c r="J34" s="155"/>
      <c r="K34" s="152" t="s">
        <v>124</v>
      </c>
      <c r="L34" s="153"/>
      <c r="M34" s="90"/>
    </row>
    <row r="35" spans="1:13" ht="24.65" hidden="1" customHeight="1" thickBot="1">
      <c r="A35" s="477"/>
      <c r="B35" s="147"/>
      <c r="C35" s="148" t="s">
        <v>120</v>
      </c>
      <c r="D35" s="148" t="s">
        <v>125</v>
      </c>
      <c r="E35" s="148" t="s">
        <v>126</v>
      </c>
      <c r="F35" s="149"/>
      <c r="G35" s="149"/>
      <c r="H35" s="149">
        <f t="shared" si="0"/>
        <v>0</v>
      </c>
      <c r="I35" s="150" t="e">
        <f t="shared" si="1"/>
        <v>#DIV/0!</v>
      </c>
      <c r="J35" s="155"/>
      <c r="K35" s="152" t="s">
        <v>126</v>
      </c>
      <c r="L35" s="153"/>
      <c r="M35" s="90"/>
    </row>
    <row r="36" spans="1:13" ht="24.65" hidden="1" customHeight="1" thickBot="1">
      <c r="A36" s="477"/>
      <c r="B36" s="147"/>
      <c r="C36" s="148" t="s">
        <v>120</v>
      </c>
      <c r="D36" s="148" t="s">
        <v>127</v>
      </c>
      <c r="E36" s="148" t="s">
        <v>128</v>
      </c>
      <c r="F36" s="149"/>
      <c r="G36" s="149"/>
      <c r="H36" s="149">
        <f t="shared" si="0"/>
        <v>0</v>
      </c>
      <c r="I36" s="150" t="e">
        <f t="shared" si="1"/>
        <v>#DIV/0!</v>
      </c>
      <c r="J36" s="155"/>
      <c r="K36" s="152" t="s">
        <v>128</v>
      </c>
      <c r="L36" s="153"/>
      <c r="M36" s="90"/>
    </row>
    <row r="37" spans="1:13" ht="24.65" hidden="1" customHeight="1" thickBot="1">
      <c r="A37" s="477"/>
      <c r="B37" s="147"/>
      <c r="C37" s="148" t="s">
        <v>120</v>
      </c>
      <c r="D37" s="148" t="s">
        <v>129</v>
      </c>
      <c r="E37" s="148" t="s">
        <v>130</v>
      </c>
      <c r="F37" s="149"/>
      <c r="G37" s="149"/>
      <c r="H37" s="149">
        <f t="shared" si="0"/>
        <v>0</v>
      </c>
      <c r="I37" s="150" t="e">
        <f t="shared" si="1"/>
        <v>#DIV/0!</v>
      </c>
      <c r="J37" s="155"/>
      <c r="K37" s="152" t="s">
        <v>130</v>
      </c>
      <c r="L37" s="153"/>
      <c r="M37" s="90"/>
    </row>
    <row r="38" spans="1:13" ht="24.65" hidden="1" customHeight="1" thickBot="1">
      <c r="A38" s="477"/>
      <c r="B38" s="147"/>
      <c r="C38" s="148" t="s">
        <v>120</v>
      </c>
      <c r="D38" s="148" t="s">
        <v>131</v>
      </c>
      <c r="E38" s="148" t="s">
        <v>132</v>
      </c>
      <c r="F38" s="149"/>
      <c r="G38" s="149"/>
      <c r="H38" s="149">
        <f t="shared" si="0"/>
        <v>0</v>
      </c>
      <c r="I38" s="150" t="e">
        <f t="shared" si="1"/>
        <v>#DIV/0!</v>
      </c>
      <c r="J38" s="155"/>
      <c r="K38" s="152" t="s">
        <v>132</v>
      </c>
      <c r="L38" s="153"/>
      <c r="M38" s="90"/>
    </row>
    <row r="39" spans="1:13" ht="24.65" hidden="1" customHeight="1" thickBot="1">
      <c r="A39" s="477"/>
      <c r="B39" s="147"/>
      <c r="C39" s="148" t="s">
        <v>120</v>
      </c>
      <c r="D39" s="148" t="s">
        <v>133</v>
      </c>
      <c r="E39" s="148" t="s">
        <v>134</v>
      </c>
      <c r="F39" s="149"/>
      <c r="G39" s="149"/>
      <c r="H39" s="149">
        <f t="shared" si="0"/>
        <v>0</v>
      </c>
      <c r="I39" s="150" t="e">
        <f t="shared" si="1"/>
        <v>#DIV/0!</v>
      </c>
      <c r="J39" s="155"/>
      <c r="K39" s="152" t="s">
        <v>134</v>
      </c>
      <c r="L39" s="153"/>
      <c r="M39" s="90"/>
    </row>
    <row r="40" spans="1:13" ht="24.65" hidden="1" customHeight="1" thickBot="1">
      <c r="A40" s="477"/>
      <c r="B40" s="147">
        <v>12</v>
      </c>
      <c r="C40" s="148" t="s">
        <v>135</v>
      </c>
      <c r="D40" s="148" t="s">
        <v>136</v>
      </c>
      <c r="E40" s="148" t="s">
        <v>137</v>
      </c>
      <c r="F40" s="149"/>
      <c r="G40" s="149"/>
      <c r="H40" s="149">
        <f t="shared" si="0"/>
        <v>0</v>
      </c>
      <c r="I40" s="150" t="e">
        <f t="shared" si="1"/>
        <v>#DIV/0!</v>
      </c>
      <c r="J40" s="155"/>
      <c r="K40" s="152" t="s">
        <v>137</v>
      </c>
      <c r="L40" s="153"/>
      <c r="M40" s="90"/>
    </row>
    <row r="41" spans="1:13" ht="24.65" hidden="1" customHeight="1" thickBot="1">
      <c r="A41" s="477"/>
      <c r="B41" s="147"/>
      <c r="C41" s="148" t="s">
        <v>135</v>
      </c>
      <c r="D41" s="148" t="s">
        <v>138</v>
      </c>
      <c r="E41" s="148" t="s">
        <v>139</v>
      </c>
      <c r="F41" s="149"/>
      <c r="G41" s="149"/>
      <c r="H41" s="149">
        <f t="shared" si="0"/>
        <v>0</v>
      </c>
      <c r="I41" s="150" t="e">
        <f t="shared" si="1"/>
        <v>#DIV/0!</v>
      </c>
      <c r="J41" s="155"/>
      <c r="K41" s="152" t="s">
        <v>139</v>
      </c>
      <c r="L41" s="153"/>
      <c r="M41" s="90"/>
    </row>
    <row r="42" spans="1:13" ht="24.65" hidden="1" customHeight="1" thickBot="1">
      <c r="A42" s="477"/>
      <c r="B42" s="147"/>
      <c r="C42" s="148" t="s">
        <v>135</v>
      </c>
      <c r="D42" s="148" t="s">
        <v>140</v>
      </c>
      <c r="E42" s="148" t="s">
        <v>141</v>
      </c>
      <c r="F42" s="149"/>
      <c r="G42" s="149"/>
      <c r="H42" s="149">
        <f t="shared" si="0"/>
        <v>0</v>
      </c>
      <c r="I42" s="150" t="e">
        <f t="shared" si="1"/>
        <v>#DIV/0!</v>
      </c>
      <c r="J42" s="155"/>
      <c r="K42" s="152" t="s">
        <v>141</v>
      </c>
      <c r="L42" s="153"/>
      <c r="M42" s="90"/>
    </row>
    <row r="43" spans="1:13" ht="24.65" hidden="1" customHeight="1" thickBot="1">
      <c r="A43" s="477"/>
      <c r="B43" s="147"/>
      <c r="C43" s="148" t="s">
        <v>142</v>
      </c>
      <c r="D43" s="148" t="s">
        <v>143</v>
      </c>
      <c r="E43" s="148" t="s">
        <v>144</v>
      </c>
      <c r="F43" s="149"/>
      <c r="G43" s="149"/>
      <c r="H43" s="149">
        <f t="shared" si="0"/>
        <v>0</v>
      </c>
      <c r="I43" s="150" t="e">
        <f t="shared" si="1"/>
        <v>#DIV/0!</v>
      </c>
      <c r="J43" s="155"/>
      <c r="K43" s="152" t="s">
        <v>144</v>
      </c>
      <c r="L43" s="153"/>
      <c r="M43" s="90"/>
    </row>
    <row r="44" spans="1:13" ht="24.65" hidden="1" customHeight="1" thickBot="1">
      <c r="A44" s="477"/>
      <c r="B44" s="147">
        <v>13</v>
      </c>
      <c r="C44" s="148" t="s">
        <v>142</v>
      </c>
      <c r="D44" s="148" t="s">
        <v>145</v>
      </c>
      <c r="E44" s="148" t="s">
        <v>146</v>
      </c>
      <c r="F44" s="149"/>
      <c r="G44" s="149"/>
      <c r="H44" s="149">
        <f t="shared" si="0"/>
        <v>0</v>
      </c>
      <c r="I44" s="150" t="e">
        <f t="shared" si="1"/>
        <v>#DIV/0!</v>
      </c>
      <c r="J44" s="155"/>
      <c r="K44" s="152" t="s">
        <v>146</v>
      </c>
      <c r="L44" s="153"/>
      <c r="M44" s="90"/>
    </row>
    <row r="45" spans="1:13" ht="24.65" hidden="1" customHeight="1" thickBot="1">
      <c r="A45" s="477"/>
      <c r="B45" s="147"/>
      <c r="C45" s="148" t="s">
        <v>142</v>
      </c>
      <c r="D45" s="148" t="s">
        <v>147</v>
      </c>
      <c r="E45" s="148" t="s">
        <v>148</v>
      </c>
      <c r="F45" s="149"/>
      <c r="G45" s="149"/>
      <c r="H45" s="149">
        <f t="shared" si="0"/>
        <v>0</v>
      </c>
      <c r="I45" s="150" t="e">
        <f t="shared" si="1"/>
        <v>#DIV/0!</v>
      </c>
      <c r="J45" s="155"/>
      <c r="K45" s="152" t="s">
        <v>148</v>
      </c>
      <c r="L45" s="153"/>
      <c r="M45" s="90"/>
    </row>
    <row r="46" spans="1:13" ht="24.65" hidden="1" customHeight="1" thickBot="1">
      <c r="A46" s="477"/>
      <c r="B46" s="147"/>
      <c r="C46" s="148" t="s">
        <v>142</v>
      </c>
      <c r="D46" s="148" t="s">
        <v>149</v>
      </c>
      <c r="E46" s="148" t="s">
        <v>150</v>
      </c>
      <c r="F46" s="149"/>
      <c r="G46" s="149"/>
      <c r="H46" s="149">
        <f t="shared" si="0"/>
        <v>0</v>
      </c>
      <c r="I46" s="150" t="e">
        <f t="shared" si="1"/>
        <v>#DIV/0!</v>
      </c>
      <c r="J46" s="155"/>
      <c r="K46" s="152" t="s">
        <v>150</v>
      </c>
      <c r="L46" s="153"/>
      <c r="M46" s="90"/>
    </row>
    <row r="47" spans="1:13" ht="24.65" hidden="1" customHeight="1" thickBot="1">
      <c r="A47" s="477"/>
      <c r="B47" s="158"/>
      <c r="C47" s="203" t="s">
        <v>142</v>
      </c>
      <c r="D47" s="203" t="s">
        <v>151</v>
      </c>
      <c r="E47" s="203" t="s">
        <v>152</v>
      </c>
      <c r="F47" s="159"/>
      <c r="G47" s="159"/>
      <c r="H47" s="159">
        <f t="shared" si="0"/>
        <v>0</v>
      </c>
      <c r="I47" s="205" t="e">
        <f t="shared" si="1"/>
        <v>#DIV/0!</v>
      </c>
      <c r="J47" s="206"/>
      <c r="K47" s="208" t="s">
        <v>152</v>
      </c>
      <c r="L47" s="162"/>
      <c r="M47" s="90"/>
    </row>
    <row r="48" spans="1:13" ht="24.65" customHeight="1" thickBot="1">
      <c r="A48" s="468" t="s">
        <v>100</v>
      </c>
      <c r="B48" s="469"/>
      <c r="C48" s="469"/>
      <c r="D48" s="469"/>
      <c r="E48" s="470"/>
      <c r="F48" s="172">
        <f>SUM(F31:F47)</f>
        <v>200</v>
      </c>
      <c r="G48" s="172">
        <f>SUM(G31:G47)</f>
        <v>200</v>
      </c>
      <c r="H48" s="172">
        <f>F48-G48</f>
        <v>0</v>
      </c>
      <c r="I48" s="173">
        <f>-1+(F48/G48)</f>
        <v>0</v>
      </c>
      <c r="J48" s="174">
        <f>J33</f>
        <v>120</v>
      </c>
      <c r="K48" s="175"/>
      <c r="L48" s="176"/>
      <c r="M48" s="90"/>
    </row>
    <row r="49" spans="1:13" ht="24.65" hidden="1" customHeight="1" thickBot="1">
      <c r="A49" s="453" t="s">
        <v>153</v>
      </c>
      <c r="B49" s="209">
        <v>14</v>
      </c>
      <c r="C49" s="210" t="s">
        <v>154</v>
      </c>
      <c r="D49" s="210" t="s">
        <v>155</v>
      </c>
      <c r="E49" s="210" t="s">
        <v>156</v>
      </c>
      <c r="F49" s="196"/>
      <c r="G49" s="196"/>
      <c r="H49" s="196">
        <f t="shared" si="0"/>
        <v>0</v>
      </c>
      <c r="I49" s="198" t="e">
        <f t="shared" si="1"/>
        <v>#DIV/0!</v>
      </c>
      <c r="J49" s="200"/>
      <c r="K49" s="201" t="s">
        <v>156</v>
      </c>
      <c r="L49" s="202"/>
      <c r="M49" s="90"/>
    </row>
    <row r="50" spans="1:13" ht="24.65" hidden="1" customHeight="1" thickBot="1">
      <c r="A50" s="454"/>
      <c r="B50" s="211"/>
      <c r="C50" s="183" t="s">
        <v>154</v>
      </c>
      <c r="D50" s="183" t="s">
        <v>157</v>
      </c>
      <c r="E50" s="183" t="s">
        <v>158</v>
      </c>
      <c r="F50" s="149"/>
      <c r="G50" s="149"/>
      <c r="H50" s="149">
        <f t="shared" si="0"/>
        <v>0</v>
      </c>
      <c r="I50" s="150" t="e">
        <f t="shared" si="1"/>
        <v>#DIV/0!</v>
      </c>
      <c r="J50" s="151"/>
      <c r="K50" s="152" t="s">
        <v>158</v>
      </c>
      <c r="L50" s="153"/>
      <c r="M50" s="90"/>
    </row>
    <row r="51" spans="1:13" ht="24.65" hidden="1" customHeight="1" thickBot="1">
      <c r="A51" s="454"/>
      <c r="B51" s="211"/>
      <c r="C51" s="183" t="s">
        <v>154</v>
      </c>
      <c r="D51" s="183" t="s">
        <v>159</v>
      </c>
      <c r="E51" s="183" t="s">
        <v>160</v>
      </c>
      <c r="F51" s="149"/>
      <c r="G51" s="149"/>
      <c r="H51" s="149">
        <f t="shared" si="0"/>
        <v>0</v>
      </c>
      <c r="I51" s="150" t="e">
        <f t="shared" si="1"/>
        <v>#DIV/0!</v>
      </c>
      <c r="J51" s="151"/>
      <c r="K51" s="152" t="s">
        <v>160</v>
      </c>
      <c r="L51" s="153"/>
      <c r="M51" s="90"/>
    </row>
    <row r="52" spans="1:13" ht="24.65" hidden="1" customHeight="1" thickBot="1">
      <c r="A52" s="454"/>
      <c r="B52" s="211"/>
      <c r="C52" s="183" t="s">
        <v>154</v>
      </c>
      <c r="D52" s="183" t="s">
        <v>161</v>
      </c>
      <c r="E52" s="183" t="s">
        <v>162</v>
      </c>
      <c r="F52" s="149"/>
      <c r="G52" s="149"/>
      <c r="H52" s="149">
        <f t="shared" si="0"/>
        <v>0</v>
      </c>
      <c r="I52" s="150" t="e">
        <f t="shared" si="1"/>
        <v>#DIV/0!</v>
      </c>
      <c r="J52" s="151"/>
      <c r="K52" s="152" t="s">
        <v>162</v>
      </c>
      <c r="L52" s="153"/>
      <c r="M52" s="90"/>
    </row>
    <row r="53" spans="1:13" ht="24.65" hidden="1" customHeight="1" thickBot="1">
      <c r="A53" s="454"/>
      <c r="B53" s="211"/>
      <c r="C53" s="183" t="s">
        <v>154</v>
      </c>
      <c r="D53" s="183" t="s">
        <v>163</v>
      </c>
      <c r="E53" s="183" t="s">
        <v>164</v>
      </c>
      <c r="F53" s="149"/>
      <c r="G53" s="149"/>
      <c r="H53" s="149">
        <f t="shared" si="0"/>
        <v>0</v>
      </c>
      <c r="I53" s="150" t="e">
        <f t="shared" si="1"/>
        <v>#DIV/0!</v>
      </c>
      <c r="J53" s="151"/>
      <c r="K53" s="152" t="s">
        <v>164</v>
      </c>
      <c r="L53" s="153"/>
      <c r="M53" s="90"/>
    </row>
    <row r="54" spans="1:13" ht="24.65" hidden="1" customHeight="1" thickBot="1">
      <c r="A54" s="454"/>
      <c r="B54" s="211">
        <v>15</v>
      </c>
      <c r="C54" s="183" t="s">
        <v>165</v>
      </c>
      <c r="D54" s="183" t="s">
        <v>166</v>
      </c>
      <c r="E54" s="183" t="s">
        <v>167</v>
      </c>
      <c r="F54" s="149"/>
      <c r="G54" s="149"/>
      <c r="H54" s="149">
        <f t="shared" si="0"/>
        <v>0</v>
      </c>
      <c r="I54" s="150" t="e">
        <f t="shared" si="1"/>
        <v>#DIV/0!</v>
      </c>
      <c r="J54" s="151"/>
      <c r="K54" s="152" t="s">
        <v>167</v>
      </c>
      <c r="L54" s="153"/>
      <c r="M54" s="90"/>
    </row>
    <row r="55" spans="1:13" ht="24.65" hidden="1" customHeight="1" thickBot="1">
      <c r="A55" s="454"/>
      <c r="B55" s="211"/>
      <c r="C55" s="183" t="s">
        <v>165</v>
      </c>
      <c r="D55" s="183" t="s">
        <v>168</v>
      </c>
      <c r="E55" s="183" t="s">
        <v>169</v>
      </c>
      <c r="F55" s="149"/>
      <c r="G55" s="149"/>
      <c r="H55" s="149">
        <f t="shared" si="0"/>
        <v>0</v>
      </c>
      <c r="I55" s="150" t="e">
        <f t="shared" si="1"/>
        <v>#DIV/0!</v>
      </c>
      <c r="J55" s="151"/>
      <c r="K55" s="152" t="s">
        <v>169</v>
      </c>
      <c r="L55" s="153"/>
      <c r="M55" s="90"/>
    </row>
    <row r="56" spans="1:13" ht="24.65" hidden="1" customHeight="1" thickBot="1">
      <c r="A56" s="454"/>
      <c r="B56" s="211"/>
      <c r="C56" s="183" t="s">
        <v>165</v>
      </c>
      <c r="D56" s="183" t="s">
        <v>170</v>
      </c>
      <c r="E56" s="183" t="s">
        <v>171</v>
      </c>
      <c r="F56" s="149"/>
      <c r="G56" s="149"/>
      <c r="H56" s="149">
        <f t="shared" si="0"/>
        <v>0</v>
      </c>
      <c r="I56" s="150" t="e">
        <f t="shared" si="1"/>
        <v>#DIV/0!</v>
      </c>
      <c r="J56" s="151"/>
      <c r="K56" s="152" t="s">
        <v>171</v>
      </c>
      <c r="L56" s="153"/>
      <c r="M56" s="90"/>
    </row>
    <row r="57" spans="1:13" ht="24.65" hidden="1" customHeight="1" thickBot="1">
      <c r="A57" s="454"/>
      <c r="B57" s="211"/>
      <c r="C57" s="183" t="s">
        <v>165</v>
      </c>
      <c r="D57" s="183" t="s">
        <v>172</v>
      </c>
      <c r="E57" s="183" t="s">
        <v>173</v>
      </c>
      <c r="F57" s="149"/>
      <c r="G57" s="149"/>
      <c r="H57" s="149">
        <f t="shared" si="0"/>
        <v>0</v>
      </c>
      <c r="I57" s="150" t="e">
        <f t="shared" si="1"/>
        <v>#DIV/0!</v>
      </c>
      <c r="J57" s="151"/>
      <c r="K57" s="152" t="s">
        <v>173</v>
      </c>
      <c r="L57" s="153"/>
      <c r="M57" s="90"/>
    </row>
    <row r="58" spans="1:13" ht="24.65" hidden="1" customHeight="1" thickBot="1">
      <c r="A58" s="454"/>
      <c r="B58" s="211">
        <v>16</v>
      </c>
      <c r="C58" s="183" t="s">
        <v>174</v>
      </c>
      <c r="D58" s="183" t="s">
        <v>175</v>
      </c>
      <c r="E58" s="183" t="s">
        <v>176</v>
      </c>
      <c r="F58" s="149"/>
      <c r="G58" s="149"/>
      <c r="H58" s="149">
        <f t="shared" si="0"/>
        <v>0</v>
      </c>
      <c r="I58" s="150" t="e">
        <f t="shared" si="1"/>
        <v>#DIV/0!</v>
      </c>
      <c r="J58" s="151"/>
      <c r="K58" s="152" t="s">
        <v>176</v>
      </c>
      <c r="L58" s="153"/>
      <c r="M58" s="90"/>
    </row>
    <row r="59" spans="1:13" ht="24.65" hidden="1" customHeight="1" thickBot="1">
      <c r="A59" s="454"/>
      <c r="B59" s="211"/>
      <c r="C59" s="183" t="s">
        <v>174</v>
      </c>
      <c r="D59" s="183" t="s">
        <v>177</v>
      </c>
      <c r="E59" s="183" t="s">
        <v>178</v>
      </c>
      <c r="F59" s="149"/>
      <c r="G59" s="149"/>
      <c r="H59" s="149">
        <f t="shared" si="0"/>
        <v>0</v>
      </c>
      <c r="I59" s="150" t="e">
        <f t="shared" si="1"/>
        <v>#DIV/0!</v>
      </c>
      <c r="J59" s="151"/>
      <c r="K59" s="152" t="s">
        <v>178</v>
      </c>
      <c r="L59" s="153"/>
      <c r="M59" s="90"/>
    </row>
    <row r="60" spans="1:13" ht="24.65" customHeight="1" thickBot="1">
      <c r="A60" s="454"/>
      <c r="B60" s="211">
        <v>17</v>
      </c>
      <c r="C60" s="183" t="s">
        <v>179</v>
      </c>
      <c r="D60" s="183" t="s">
        <v>180</v>
      </c>
      <c r="E60" s="183" t="s">
        <v>181</v>
      </c>
      <c r="F60" s="149">
        <v>500</v>
      </c>
      <c r="G60" s="149">
        <v>1500</v>
      </c>
      <c r="H60" s="149">
        <f t="shared" si="0"/>
        <v>-1000</v>
      </c>
      <c r="I60" s="150">
        <f t="shared" si="1"/>
        <v>-0.66666666666666674</v>
      </c>
      <c r="J60" s="155">
        <v>0</v>
      </c>
      <c r="K60" s="152" t="s">
        <v>181</v>
      </c>
      <c r="L60" s="333" t="s">
        <v>378</v>
      </c>
      <c r="M60" s="90"/>
    </row>
    <row r="61" spans="1:13" ht="24.65" hidden="1" customHeight="1" thickBot="1">
      <c r="A61" s="454"/>
      <c r="B61" s="211"/>
      <c r="C61" s="183" t="s">
        <v>179</v>
      </c>
      <c r="D61" s="183" t="s">
        <v>182</v>
      </c>
      <c r="E61" s="183" t="s">
        <v>183</v>
      </c>
      <c r="F61" s="149"/>
      <c r="G61" s="149"/>
      <c r="H61" s="149">
        <f t="shared" si="0"/>
        <v>0</v>
      </c>
      <c r="I61" s="150" t="e">
        <f t="shared" si="1"/>
        <v>#DIV/0!</v>
      </c>
      <c r="J61" s="155"/>
      <c r="K61" s="152" t="s">
        <v>183</v>
      </c>
      <c r="L61" s="153"/>
      <c r="M61" s="90"/>
    </row>
    <row r="62" spans="1:13" ht="24.65" hidden="1" customHeight="1" thickBot="1">
      <c r="A62" s="454"/>
      <c r="B62" s="211"/>
      <c r="C62" s="183" t="s">
        <v>179</v>
      </c>
      <c r="D62" s="183" t="s">
        <v>184</v>
      </c>
      <c r="E62" s="183" t="s">
        <v>185</v>
      </c>
      <c r="F62" s="149"/>
      <c r="G62" s="149"/>
      <c r="H62" s="149">
        <f t="shared" si="0"/>
        <v>0</v>
      </c>
      <c r="I62" s="150" t="e">
        <f t="shared" si="1"/>
        <v>#DIV/0!</v>
      </c>
      <c r="J62" s="155"/>
      <c r="K62" s="152" t="s">
        <v>185</v>
      </c>
      <c r="L62" s="153"/>
      <c r="M62" s="90"/>
    </row>
    <row r="63" spans="1:13" ht="24.65" hidden="1" customHeight="1" thickBot="1">
      <c r="A63" s="454"/>
      <c r="B63" s="211"/>
      <c r="C63" s="183" t="s">
        <v>179</v>
      </c>
      <c r="D63" s="183" t="s">
        <v>186</v>
      </c>
      <c r="E63" s="183" t="s">
        <v>187</v>
      </c>
      <c r="F63" s="149"/>
      <c r="G63" s="149"/>
      <c r="H63" s="149">
        <f t="shared" si="0"/>
        <v>0</v>
      </c>
      <c r="I63" s="150" t="e">
        <f t="shared" si="1"/>
        <v>#DIV/0!</v>
      </c>
      <c r="J63" s="212"/>
      <c r="K63" s="152" t="s">
        <v>187</v>
      </c>
      <c r="L63" s="153"/>
      <c r="M63" s="90"/>
    </row>
    <row r="64" spans="1:13" s="245" customFormat="1" ht="24.65" hidden="1" customHeight="1" thickBot="1">
      <c r="A64" s="455"/>
      <c r="B64" s="213"/>
      <c r="C64" s="214" t="s">
        <v>179</v>
      </c>
      <c r="D64" s="214" t="s">
        <v>188</v>
      </c>
      <c r="E64" s="214" t="s">
        <v>189</v>
      </c>
      <c r="F64" s="159"/>
      <c r="G64" s="159"/>
      <c r="H64" s="159">
        <f t="shared" si="0"/>
        <v>0</v>
      </c>
      <c r="I64" s="205" t="e">
        <f t="shared" si="1"/>
        <v>#DIV/0!</v>
      </c>
      <c r="J64" s="215"/>
      <c r="K64" s="208" t="s">
        <v>189</v>
      </c>
      <c r="L64" s="216"/>
      <c r="M64" s="217"/>
    </row>
    <row r="65" spans="1:13" s="245" customFormat="1" ht="24.65" customHeight="1" thickBot="1">
      <c r="A65" s="478" t="s">
        <v>100</v>
      </c>
      <c r="B65" s="479"/>
      <c r="C65" s="479"/>
      <c r="D65" s="479"/>
      <c r="E65" s="480"/>
      <c r="F65" s="189">
        <f>SUM(F49:F64)</f>
        <v>500</v>
      </c>
      <c r="G65" s="189">
        <f>SUM(G49:G64)</f>
        <v>1500</v>
      </c>
      <c r="H65" s="189">
        <f>F65-G65</f>
        <v>-1000</v>
      </c>
      <c r="I65" s="190">
        <f>-1+(F65/G65)</f>
        <v>-0.66666666666666674</v>
      </c>
      <c r="J65" s="191">
        <f>J60</f>
        <v>0</v>
      </c>
      <c r="K65" s="192"/>
      <c r="L65" s="218"/>
      <c r="M65" s="217"/>
    </row>
    <row r="66" spans="1:13" s="245" customFormat="1" ht="24.65" hidden="1" customHeight="1" thickBot="1">
      <c r="A66" s="456" t="s">
        <v>190</v>
      </c>
      <c r="B66" s="219">
        <v>18</v>
      </c>
      <c r="C66" s="195" t="s">
        <v>191</v>
      </c>
      <c r="D66" s="195" t="s">
        <v>192</v>
      </c>
      <c r="E66" s="195" t="s">
        <v>191</v>
      </c>
      <c r="F66" s="196"/>
      <c r="G66" s="220"/>
      <c r="H66" s="196">
        <f t="shared" si="0"/>
        <v>0</v>
      </c>
      <c r="I66" s="198" t="e">
        <f t="shared" si="1"/>
        <v>#DIV/0!</v>
      </c>
      <c r="J66" s="221"/>
      <c r="K66" s="201" t="s">
        <v>191</v>
      </c>
      <c r="L66" s="222"/>
      <c r="M66" s="217"/>
    </row>
    <row r="67" spans="1:13" s="245" customFormat="1" ht="24.65" hidden="1" customHeight="1" thickBot="1">
      <c r="A67" s="457"/>
      <c r="B67" s="223">
        <v>19</v>
      </c>
      <c r="C67" s="148" t="s">
        <v>44</v>
      </c>
      <c r="D67" s="148" t="s">
        <v>193</v>
      </c>
      <c r="E67" s="148" t="s">
        <v>194</v>
      </c>
      <c r="F67" s="149"/>
      <c r="G67" s="154"/>
      <c r="H67" s="149">
        <f t="shared" si="0"/>
        <v>0</v>
      </c>
      <c r="I67" s="150" t="e">
        <f t="shared" si="1"/>
        <v>#DIV/0!</v>
      </c>
      <c r="J67" s="212"/>
      <c r="K67" s="152" t="s">
        <v>194</v>
      </c>
      <c r="L67" s="224"/>
      <c r="M67" s="217"/>
    </row>
    <row r="68" spans="1:13" s="245" customFormat="1" ht="24.65" hidden="1" customHeight="1" thickBot="1">
      <c r="A68" s="457"/>
      <c r="B68" s="223"/>
      <c r="C68" s="148" t="s">
        <v>44</v>
      </c>
      <c r="D68" s="148" t="s">
        <v>195</v>
      </c>
      <c r="E68" s="148" t="s">
        <v>196</v>
      </c>
      <c r="F68" s="149"/>
      <c r="G68" s="154"/>
      <c r="H68" s="149">
        <f t="shared" si="0"/>
        <v>0</v>
      </c>
      <c r="I68" s="150" t="e">
        <f t="shared" si="1"/>
        <v>#DIV/0!</v>
      </c>
      <c r="J68" s="212"/>
      <c r="K68" s="152" t="s">
        <v>196</v>
      </c>
      <c r="L68" s="224"/>
      <c r="M68" s="217"/>
    </row>
    <row r="69" spans="1:13" s="245" customFormat="1" ht="24.65" hidden="1" customHeight="1" thickBot="1">
      <c r="A69" s="457"/>
      <c r="B69" s="223"/>
      <c r="C69" s="148" t="s">
        <v>44</v>
      </c>
      <c r="D69" s="148" t="s">
        <v>197</v>
      </c>
      <c r="E69" s="148" t="s">
        <v>198</v>
      </c>
      <c r="F69" s="149"/>
      <c r="G69" s="154"/>
      <c r="H69" s="149">
        <f t="shared" si="0"/>
        <v>0</v>
      </c>
      <c r="I69" s="150" t="e">
        <f t="shared" si="1"/>
        <v>#DIV/0!</v>
      </c>
      <c r="J69" s="212"/>
      <c r="K69" s="152" t="s">
        <v>198</v>
      </c>
      <c r="L69" s="224"/>
      <c r="M69" s="217"/>
    </row>
    <row r="70" spans="1:13" s="245" customFormat="1" ht="24.65" hidden="1" customHeight="1" thickBot="1">
      <c r="A70" s="457"/>
      <c r="B70" s="223"/>
      <c r="C70" s="148" t="s">
        <v>44</v>
      </c>
      <c r="D70" s="148" t="s">
        <v>199</v>
      </c>
      <c r="E70" s="148" t="s">
        <v>200</v>
      </c>
      <c r="F70" s="149"/>
      <c r="G70" s="154"/>
      <c r="H70" s="149">
        <f t="shared" si="0"/>
        <v>0</v>
      </c>
      <c r="I70" s="150" t="e">
        <f t="shared" si="1"/>
        <v>#DIV/0!</v>
      </c>
      <c r="J70" s="212"/>
      <c r="K70" s="152" t="s">
        <v>200</v>
      </c>
      <c r="L70" s="224"/>
      <c r="M70" s="217"/>
    </row>
    <row r="71" spans="1:13" s="245" customFormat="1" ht="24.65" hidden="1" customHeight="1" thickBot="1">
      <c r="A71" s="457"/>
      <c r="B71" s="223"/>
      <c r="C71" s="148" t="s">
        <v>44</v>
      </c>
      <c r="D71" s="148" t="s">
        <v>201</v>
      </c>
      <c r="E71" s="148" t="s">
        <v>202</v>
      </c>
      <c r="F71" s="149"/>
      <c r="G71" s="154"/>
      <c r="H71" s="149">
        <f t="shared" si="0"/>
        <v>0</v>
      </c>
      <c r="I71" s="150" t="e">
        <f t="shared" si="1"/>
        <v>#DIV/0!</v>
      </c>
      <c r="J71" s="212"/>
      <c r="K71" s="152" t="s">
        <v>202</v>
      </c>
      <c r="L71" s="224"/>
      <c r="M71" s="217"/>
    </row>
    <row r="72" spans="1:13" s="245" customFormat="1" ht="24.65" hidden="1" customHeight="1" thickBot="1">
      <c r="A72" s="457"/>
      <c r="B72" s="223">
        <v>20</v>
      </c>
      <c r="C72" s="148" t="s">
        <v>203</v>
      </c>
      <c r="D72" s="148" t="s">
        <v>204</v>
      </c>
      <c r="E72" s="148" t="s">
        <v>205</v>
      </c>
      <c r="F72" s="149"/>
      <c r="G72" s="154"/>
      <c r="H72" s="149">
        <f t="shared" si="0"/>
        <v>0</v>
      </c>
      <c r="I72" s="150" t="e">
        <f t="shared" si="1"/>
        <v>#DIV/0!</v>
      </c>
      <c r="J72" s="212"/>
      <c r="K72" s="152" t="s">
        <v>205</v>
      </c>
      <c r="L72" s="224"/>
      <c r="M72" s="217"/>
    </row>
    <row r="73" spans="1:13" s="245" customFormat="1" ht="24.65" hidden="1" customHeight="1" thickBot="1">
      <c r="A73" s="457"/>
      <c r="B73" s="223"/>
      <c r="C73" s="148" t="s">
        <v>203</v>
      </c>
      <c r="D73" s="148" t="s">
        <v>206</v>
      </c>
      <c r="E73" s="148" t="s">
        <v>207</v>
      </c>
      <c r="F73" s="149"/>
      <c r="G73" s="154"/>
      <c r="H73" s="149">
        <f t="shared" si="0"/>
        <v>0</v>
      </c>
      <c r="I73" s="150" t="e">
        <f t="shared" si="1"/>
        <v>#DIV/0!</v>
      </c>
      <c r="J73" s="212"/>
      <c r="K73" s="152" t="s">
        <v>207</v>
      </c>
      <c r="L73" s="224"/>
      <c r="M73" s="217"/>
    </row>
    <row r="74" spans="1:13" s="245" customFormat="1" ht="24.65" hidden="1" customHeight="1" thickBot="1">
      <c r="A74" s="458"/>
      <c r="B74" s="225"/>
      <c r="C74" s="203" t="s">
        <v>203</v>
      </c>
      <c r="D74" s="203" t="s">
        <v>208</v>
      </c>
      <c r="E74" s="203" t="s">
        <v>79</v>
      </c>
      <c r="F74" s="159"/>
      <c r="G74" s="204"/>
      <c r="H74" s="159">
        <f t="shared" si="0"/>
        <v>0</v>
      </c>
      <c r="I74" s="205" t="e">
        <f t="shared" si="1"/>
        <v>#DIV/0!</v>
      </c>
      <c r="J74" s="215"/>
      <c r="K74" s="208" t="s">
        <v>79</v>
      </c>
      <c r="L74" s="216"/>
      <c r="M74" s="217"/>
    </row>
    <row r="75" spans="1:13" s="245" customFormat="1" ht="24.65" hidden="1" customHeight="1" thickBot="1">
      <c r="A75" s="450" t="s">
        <v>100</v>
      </c>
      <c r="B75" s="451"/>
      <c r="C75" s="451"/>
      <c r="D75" s="451"/>
      <c r="E75" s="452"/>
      <c r="F75" s="172">
        <f>SUM(F66:F74)</f>
        <v>0</v>
      </c>
      <c r="G75" s="172">
        <f>SUM(G66:G74)</f>
        <v>0</v>
      </c>
      <c r="H75" s="172">
        <f>F75-G75</f>
        <v>0</v>
      </c>
      <c r="I75" s="173" t="e">
        <f>-1+(F75/G75)</f>
        <v>#DIV/0!</v>
      </c>
      <c r="J75" s="226"/>
      <c r="K75" s="175"/>
      <c r="L75" s="227"/>
      <c r="M75" s="217"/>
    </row>
    <row r="76" spans="1:13" ht="24.65" hidden="1" customHeight="1" thickBot="1">
      <c r="A76" s="453" t="s">
        <v>209</v>
      </c>
      <c r="B76" s="209">
        <v>21</v>
      </c>
      <c r="C76" s="210" t="s">
        <v>210</v>
      </c>
      <c r="D76" s="210" t="s">
        <v>211</v>
      </c>
      <c r="E76" s="210" t="s">
        <v>212</v>
      </c>
      <c r="F76" s="196"/>
      <c r="G76" s="197"/>
      <c r="H76" s="196">
        <f t="shared" si="0"/>
        <v>0</v>
      </c>
      <c r="I76" s="198" t="e">
        <f t="shared" si="1"/>
        <v>#DIV/0!</v>
      </c>
      <c r="J76" s="199"/>
      <c r="K76" s="201" t="s">
        <v>212</v>
      </c>
      <c r="L76" s="202"/>
      <c r="M76" s="90"/>
    </row>
    <row r="77" spans="1:13" ht="24.65" hidden="1" customHeight="1" thickBot="1">
      <c r="A77" s="454"/>
      <c r="B77" s="211"/>
      <c r="C77" s="183" t="s">
        <v>210</v>
      </c>
      <c r="D77" s="183" t="s">
        <v>213</v>
      </c>
      <c r="E77" s="183" t="s">
        <v>214</v>
      </c>
      <c r="F77" s="149"/>
      <c r="G77" s="156"/>
      <c r="H77" s="149">
        <f t="shared" si="0"/>
        <v>0</v>
      </c>
      <c r="I77" s="150" t="e">
        <f t="shared" si="1"/>
        <v>#DIV/0!</v>
      </c>
      <c r="J77" s="155"/>
      <c r="K77" s="152" t="s">
        <v>214</v>
      </c>
      <c r="L77" s="153"/>
      <c r="M77" s="90"/>
    </row>
    <row r="78" spans="1:13" ht="24.65" hidden="1" customHeight="1" thickBot="1">
      <c r="A78" s="454"/>
      <c r="B78" s="211">
        <v>22</v>
      </c>
      <c r="C78" s="183" t="s">
        <v>215</v>
      </c>
      <c r="D78" s="183" t="s">
        <v>216</v>
      </c>
      <c r="E78" s="183" t="s">
        <v>217</v>
      </c>
      <c r="F78" s="149"/>
      <c r="G78" s="156"/>
      <c r="H78" s="149">
        <f t="shared" si="0"/>
        <v>0</v>
      </c>
      <c r="I78" s="150" t="e">
        <f t="shared" si="1"/>
        <v>#DIV/0!</v>
      </c>
      <c r="J78" s="155"/>
      <c r="K78" s="152" t="s">
        <v>217</v>
      </c>
      <c r="L78" s="153"/>
      <c r="M78" s="90"/>
    </row>
    <row r="79" spans="1:13" ht="24.65" hidden="1" customHeight="1" thickBot="1">
      <c r="A79" s="454"/>
      <c r="B79" s="211"/>
      <c r="C79" s="183" t="s">
        <v>215</v>
      </c>
      <c r="D79" s="183" t="s">
        <v>218</v>
      </c>
      <c r="E79" s="183" t="s">
        <v>219</v>
      </c>
      <c r="F79" s="149"/>
      <c r="G79" s="156"/>
      <c r="H79" s="149">
        <f t="shared" si="0"/>
        <v>0</v>
      </c>
      <c r="I79" s="150" t="e">
        <f t="shared" si="1"/>
        <v>#DIV/0!</v>
      </c>
      <c r="J79" s="155"/>
      <c r="K79" s="152" t="s">
        <v>219</v>
      </c>
      <c r="L79" s="153"/>
      <c r="M79" s="90"/>
    </row>
    <row r="80" spans="1:13" ht="24.65" hidden="1" customHeight="1" thickBot="1">
      <c r="A80" s="454"/>
      <c r="B80" s="211"/>
      <c r="C80" s="183" t="s">
        <v>215</v>
      </c>
      <c r="D80" s="183" t="s">
        <v>220</v>
      </c>
      <c r="E80" s="183" t="s">
        <v>221</v>
      </c>
      <c r="F80" s="149"/>
      <c r="G80" s="156"/>
      <c r="H80" s="149">
        <f t="shared" ref="H80:H90" si="3">F80-G80</f>
        <v>0</v>
      </c>
      <c r="I80" s="150" t="e">
        <f t="shared" ref="I80:I94" si="4">-1+(F80/G80)</f>
        <v>#DIV/0!</v>
      </c>
      <c r="J80" s="155"/>
      <c r="K80" s="152" t="s">
        <v>221</v>
      </c>
      <c r="L80" s="153"/>
      <c r="M80" s="90"/>
    </row>
    <row r="81" spans="1:13" ht="24.65" hidden="1" customHeight="1" thickBot="1">
      <c r="A81" s="454"/>
      <c r="B81" s="211"/>
      <c r="C81" s="183" t="s">
        <v>215</v>
      </c>
      <c r="D81" s="183" t="s">
        <v>222</v>
      </c>
      <c r="E81" s="183" t="s">
        <v>223</v>
      </c>
      <c r="F81" s="149"/>
      <c r="G81" s="156"/>
      <c r="H81" s="149">
        <f t="shared" si="3"/>
        <v>0</v>
      </c>
      <c r="I81" s="150" t="e">
        <f t="shared" si="4"/>
        <v>#DIV/0!</v>
      </c>
      <c r="J81" s="155"/>
      <c r="K81" s="152" t="s">
        <v>223</v>
      </c>
      <c r="L81" s="153"/>
      <c r="M81" s="90"/>
    </row>
    <row r="82" spans="1:13" ht="24.65" hidden="1" customHeight="1" thickBot="1">
      <c r="A82" s="455"/>
      <c r="B82" s="228">
        <v>23</v>
      </c>
      <c r="C82" s="214" t="s">
        <v>215</v>
      </c>
      <c r="D82" s="214" t="s">
        <v>224</v>
      </c>
      <c r="E82" s="214" t="s">
        <v>225</v>
      </c>
      <c r="F82" s="159"/>
      <c r="G82" s="160"/>
      <c r="H82" s="159">
        <f t="shared" si="3"/>
        <v>0</v>
      </c>
      <c r="I82" s="205" t="e">
        <f t="shared" si="4"/>
        <v>#DIV/0!</v>
      </c>
      <c r="J82" s="206"/>
      <c r="K82" s="208" t="s">
        <v>225</v>
      </c>
      <c r="L82" s="162"/>
      <c r="M82" s="90"/>
    </row>
    <row r="83" spans="1:13" ht="24.65" hidden="1" customHeight="1" thickBot="1">
      <c r="A83" s="444" t="s">
        <v>100</v>
      </c>
      <c r="B83" s="445"/>
      <c r="C83" s="445"/>
      <c r="D83" s="445"/>
      <c r="E83" s="446"/>
      <c r="F83" s="189">
        <f>SUM(F76:F82)</f>
        <v>0</v>
      </c>
      <c r="G83" s="189">
        <f>SUM(G76:G82)</f>
        <v>0</v>
      </c>
      <c r="H83" s="189">
        <f>F83-G83</f>
        <v>0</v>
      </c>
      <c r="I83" s="190" t="e">
        <f>-1+(F83/G83)</f>
        <v>#DIV/0!</v>
      </c>
      <c r="J83" s="229"/>
      <c r="K83" s="192"/>
      <c r="L83" s="193"/>
      <c r="M83" s="90"/>
    </row>
    <row r="84" spans="1:13" ht="24.65" hidden="1" customHeight="1" thickBot="1">
      <c r="A84" s="456" t="s">
        <v>226</v>
      </c>
      <c r="B84" s="194">
        <v>24</v>
      </c>
      <c r="C84" s="195" t="s">
        <v>227</v>
      </c>
      <c r="D84" s="195" t="s">
        <v>228</v>
      </c>
      <c r="E84" s="195" t="s">
        <v>229</v>
      </c>
      <c r="F84" s="196"/>
      <c r="G84" s="197"/>
      <c r="H84" s="196">
        <f t="shared" si="3"/>
        <v>0</v>
      </c>
      <c r="I84" s="198" t="e">
        <f t="shared" si="4"/>
        <v>#DIV/0!</v>
      </c>
      <c r="J84" s="200"/>
      <c r="K84" s="201" t="s">
        <v>229</v>
      </c>
      <c r="L84" s="202"/>
      <c r="M84" s="90"/>
    </row>
    <row r="85" spans="1:13" ht="24.65" hidden="1" customHeight="1" thickBot="1">
      <c r="A85" s="457"/>
      <c r="B85" s="147"/>
      <c r="C85" s="148" t="s">
        <v>227</v>
      </c>
      <c r="D85" s="148" t="s">
        <v>230</v>
      </c>
      <c r="E85" s="148" t="s">
        <v>231</v>
      </c>
      <c r="F85" s="149"/>
      <c r="G85" s="156"/>
      <c r="H85" s="149">
        <f t="shared" si="3"/>
        <v>0</v>
      </c>
      <c r="I85" s="150" t="e">
        <f t="shared" si="4"/>
        <v>#DIV/0!</v>
      </c>
      <c r="J85" s="151"/>
      <c r="K85" s="152" t="s">
        <v>231</v>
      </c>
      <c r="L85" s="153"/>
      <c r="M85" s="90"/>
    </row>
    <row r="86" spans="1:13" ht="24.65" hidden="1" customHeight="1" thickBot="1">
      <c r="A86" s="457"/>
      <c r="B86" s="147"/>
      <c r="C86" s="148" t="s">
        <v>227</v>
      </c>
      <c r="D86" s="148" t="s">
        <v>232</v>
      </c>
      <c r="E86" s="148" t="s">
        <v>233</v>
      </c>
      <c r="F86" s="149"/>
      <c r="G86" s="156"/>
      <c r="H86" s="149">
        <f t="shared" si="3"/>
        <v>0</v>
      </c>
      <c r="I86" s="150" t="e">
        <f t="shared" si="4"/>
        <v>#DIV/0!</v>
      </c>
      <c r="J86" s="151"/>
      <c r="K86" s="152" t="s">
        <v>233</v>
      </c>
      <c r="L86" s="153"/>
      <c r="M86" s="90"/>
    </row>
    <row r="87" spans="1:13" ht="24.65" hidden="1" customHeight="1" thickBot="1">
      <c r="A87" s="457"/>
      <c r="B87" s="147">
        <v>25</v>
      </c>
      <c r="C87" s="148" t="s">
        <v>234</v>
      </c>
      <c r="D87" s="148" t="s">
        <v>235</v>
      </c>
      <c r="E87" s="148" t="s">
        <v>236</v>
      </c>
      <c r="F87" s="149"/>
      <c r="G87" s="156"/>
      <c r="H87" s="149">
        <f t="shared" si="3"/>
        <v>0</v>
      </c>
      <c r="I87" s="150" t="e">
        <f t="shared" si="4"/>
        <v>#DIV/0!</v>
      </c>
      <c r="J87" s="151"/>
      <c r="K87" s="152" t="s">
        <v>236</v>
      </c>
      <c r="L87" s="153"/>
      <c r="M87" s="90"/>
    </row>
    <row r="88" spans="1:13" ht="24.65" hidden="1" customHeight="1" thickBot="1">
      <c r="A88" s="457"/>
      <c r="B88" s="147"/>
      <c r="C88" s="148" t="s">
        <v>234</v>
      </c>
      <c r="D88" s="148" t="s">
        <v>237</v>
      </c>
      <c r="E88" s="148" t="s">
        <v>238</v>
      </c>
      <c r="F88" s="149"/>
      <c r="G88" s="156"/>
      <c r="H88" s="149">
        <f t="shared" si="3"/>
        <v>0</v>
      </c>
      <c r="I88" s="150" t="e">
        <f t="shared" si="4"/>
        <v>#DIV/0!</v>
      </c>
      <c r="J88" s="151"/>
      <c r="K88" s="152" t="s">
        <v>238</v>
      </c>
      <c r="L88" s="153"/>
      <c r="M88" s="90"/>
    </row>
    <row r="89" spans="1:13" ht="24.65" hidden="1" customHeight="1" thickBot="1">
      <c r="A89" s="457"/>
      <c r="B89" s="147"/>
      <c r="C89" s="148" t="s">
        <v>234</v>
      </c>
      <c r="D89" s="148" t="s">
        <v>239</v>
      </c>
      <c r="E89" s="148" t="s">
        <v>240</v>
      </c>
      <c r="F89" s="149"/>
      <c r="G89" s="156"/>
      <c r="H89" s="149">
        <f t="shared" si="3"/>
        <v>0</v>
      </c>
      <c r="I89" s="150" t="e">
        <f t="shared" si="4"/>
        <v>#DIV/0!</v>
      </c>
      <c r="J89" s="151"/>
      <c r="K89" s="152" t="s">
        <v>240</v>
      </c>
      <c r="L89" s="153"/>
      <c r="M89" s="90"/>
    </row>
    <row r="90" spans="1:13" ht="24.65" hidden="1" customHeight="1" thickBot="1">
      <c r="A90" s="458"/>
      <c r="B90" s="158"/>
      <c r="C90" s="203" t="s">
        <v>234</v>
      </c>
      <c r="D90" s="203" t="s">
        <v>241</v>
      </c>
      <c r="E90" s="203" t="s">
        <v>242</v>
      </c>
      <c r="F90" s="159"/>
      <c r="G90" s="160"/>
      <c r="H90" s="159">
        <f t="shared" si="3"/>
        <v>0</v>
      </c>
      <c r="I90" s="205" t="e">
        <f t="shared" si="4"/>
        <v>#DIV/0!</v>
      </c>
      <c r="J90" s="207"/>
      <c r="K90" s="208" t="s">
        <v>242</v>
      </c>
      <c r="L90" s="162"/>
      <c r="M90" s="90"/>
    </row>
    <row r="91" spans="1:13" ht="24.65" hidden="1" customHeight="1" thickBot="1">
      <c r="A91" s="450" t="s">
        <v>100</v>
      </c>
      <c r="B91" s="451"/>
      <c r="C91" s="451"/>
      <c r="D91" s="451"/>
      <c r="E91" s="452"/>
      <c r="F91" s="172">
        <f>SUM(F84:F90)</f>
        <v>0</v>
      </c>
      <c r="G91" s="172">
        <f>SUM(G84:G90)</f>
        <v>0</v>
      </c>
      <c r="H91" s="172">
        <f>F91-G91</f>
        <v>0</v>
      </c>
      <c r="I91" s="173" t="e">
        <f>-1+(F91/G91)</f>
        <v>#DIV/0!</v>
      </c>
      <c r="J91" s="230"/>
      <c r="K91" s="175"/>
      <c r="L91" s="176"/>
      <c r="M91" s="90"/>
    </row>
    <row r="92" spans="1:13" ht="24.65" hidden="1" customHeight="1" thickBot="1">
      <c r="A92" s="453" t="s">
        <v>243</v>
      </c>
      <c r="B92" s="209">
        <v>26</v>
      </c>
      <c r="C92" s="210" t="s">
        <v>244</v>
      </c>
      <c r="D92" s="210" t="s">
        <v>245</v>
      </c>
      <c r="E92" s="210" t="s">
        <v>244</v>
      </c>
      <c r="F92" s="196"/>
      <c r="G92" s="197"/>
      <c r="H92" s="196">
        <f>F92-G92</f>
        <v>0</v>
      </c>
      <c r="I92" s="198" t="e">
        <f t="shared" si="4"/>
        <v>#DIV/0!</v>
      </c>
      <c r="J92" s="199"/>
      <c r="K92" s="201" t="s">
        <v>244</v>
      </c>
      <c r="L92" s="231"/>
      <c r="M92" s="90"/>
    </row>
    <row r="93" spans="1:13" ht="24.65" hidden="1" customHeight="1" thickBot="1">
      <c r="A93" s="454"/>
      <c r="B93" s="211">
        <v>27</v>
      </c>
      <c r="C93" s="183" t="s">
        <v>246</v>
      </c>
      <c r="D93" s="183" t="s">
        <v>247</v>
      </c>
      <c r="E93" s="183" t="s">
        <v>248</v>
      </c>
      <c r="F93" s="149"/>
      <c r="G93" s="156"/>
      <c r="H93" s="149">
        <f t="shared" ref="H93:H94" si="5">F93-G93</f>
        <v>0</v>
      </c>
      <c r="I93" s="150" t="e">
        <f t="shared" si="4"/>
        <v>#DIV/0!</v>
      </c>
      <c r="J93" s="155"/>
      <c r="K93" s="152" t="s">
        <v>248</v>
      </c>
      <c r="L93" s="232"/>
      <c r="M93" s="90"/>
    </row>
    <row r="94" spans="1:13" ht="24.65" hidden="1" customHeight="1" thickBot="1">
      <c r="A94" s="455"/>
      <c r="B94" s="228"/>
      <c r="C94" s="214" t="s">
        <v>246</v>
      </c>
      <c r="D94" s="214" t="s">
        <v>249</v>
      </c>
      <c r="E94" s="214" t="s">
        <v>250</v>
      </c>
      <c r="F94" s="159"/>
      <c r="G94" s="160"/>
      <c r="H94" s="159">
        <f t="shared" si="5"/>
        <v>0</v>
      </c>
      <c r="I94" s="205" t="e">
        <f t="shared" si="4"/>
        <v>#DIV/0!</v>
      </c>
      <c r="J94" s="206"/>
      <c r="K94" s="208" t="s">
        <v>250</v>
      </c>
      <c r="L94" s="233"/>
      <c r="M94" s="90"/>
    </row>
    <row r="95" spans="1:13" ht="24.65" hidden="1" customHeight="1" thickBot="1">
      <c r="A95" s="444" t="s">
        <v>100</v>
      </c>
      <c r="B95" s="445"/>
      <c r="C95" s="445"/>
      <c r="D95" s="445"/>
      <c r="E95" s="446"/>
      <c r="F95" s="234">
        <f>SUM(F92:F94)</f>
        <v>0</v>
      </c>
      <c r="G95" s="234">
        <f>SUM(G92:G94)</f>
        <v>0</v>
      </c>
      <c r="H95" s="189">
        <f>F95-G95</f>
        <v>0</v>
      </c>
      <c r="I95" s="190" t="e">
        <f>-1+(F95/G95)</f>
        <v>#DIV/0!</v>
      </c>
      <c r="J95" s="229"/>
      <c r="K95" s="192"/>
      <c r="L95" s="235"/>
      <c r="M95" s="90"/>
    </row>
    <row r="96" spans="1:13" ht="24.65" customHeight="1" thickBot="1">
      <c r="A96" s="447" t="s">
        <v>251</v>
      </c>
      <c r="B96" s="448"/>
      <c r="C96" s="448"/>
      <c r="D96" s="448"/>
      <c r="E96" s="449"/>
      <c r="F96" s="236">
        <f>SUM(F95,F91,F83,F75,F65,F48,F30,F24)</f>
        <v>700</v>
      </c>
      <c r="G96" s="236">
        <f>SUM(G95,G91,G83,G75,G65,G48,G30,G24)</f>
        <v>1700</v>
      </c>
      <c r="H96" s="237">
        <f>F96-G96</f>
        <v>-1000</v>
      </c>
      <c r="I96" s="238">
        <f>SUM(H96/G96)</f>
        <v>-0.58823529411764708</v>
      </c>
      <c r="J96" s="239">
        <f>SUM(J48+J65)</f>
        <v>120</v>
      </c>
      <c r="K96" s="240"/>
      <c r="L96" s="241"/>
      <c r="M96" s="90"/>
    </row>
    <row r="97" spans="1:13" ht="13">
      <c r="A97" s="90"/>
      <c r="B97" s="137"/>
      <c r="C97" s="90"/>
      <c r="D97" s="90"/>
      <c r="E97" s="90"/>
      <c r="F97" s="138"/>
      <c r="G97" s="242"/>
      <c r="H97" s="138"/>
      <c r="I97" s="138"/>
      <c r="J97" s="243"/>
      <c r="K97" s="90"/>
      <c r="L97" s="90"/>
      <c r="M97" s="90"/>
    </row>
    <row r="98" spans="1:13">
      <c r="A98" s="90"/>
      <c r="B98" s="137"/>
      <c r="C98" s="90"/>
      <c r="D98" s="90"/>
      <c r="E98" s="90"/>
      <c r="F98" s="138"/>
      <c r="G98" s="139"/>
      <c r="H98" s="138"/>
      <c r="I98" s="138"/>
      <c r="J98" s="138"/>
      <c r="K98" s="90"/>
      <c r="L98" s="90"/>
      <c r="M98" s="90"/>
    </row>
    <row r="99" spans="1:13" customFormat="1" ht="3.75" customHeight="1">
      <c r="A99" s="8"/>
      <c r="B99" s="8"/>
      <c r="C99" s="8"/>
      <c r="D99" s="8"/>
      <c r="E99" s="8"/>
      <c r="F99" s="8"/>
      <c r="G99" s="8"/>
      <c r="H99" s="8"/>
      <c r="I99" s="8"/>
      <c r="J99" s="8"/>
      <c r="K99" s="8"/>
      <c r="L99" s="8"/>
    </row>
  </sheetData>
  <mergeCells count="29">
    <mergeCell ref="A66:A74"/>
    <mergeCell ref="A1:L1"/>
    <mergeCell ref="I3:J3"/>
    <mergeCell ref="A8:L8"/>
    <mergeCell ref="A9:A23"/>
    <mergeCell ref="A24:E24"/>
    <mergeCell ref="A25:A29"/>
    <mergeCell ref="A30:E30"/>
    <mergeCell ref="A31:A47"/>
    <mergeCell ref="A48:E48"/>
    <mergeCell ref="A49:A64"/>
    <mergeCell ref="A65:E65"/>
    <mergeCell ref="A6:A7"/>
    <mergeCell ref="B6:B7"/>
    <mergeCell ref="C6:C7"/>
    <mergeCell ref="D6:D7"/>
    <mergeCell ref="A95:E95"/>
    <mergeCell ref="A96:E96"/>
    <mergeCell ref="A75:E75"/>
    <mergeCell ref="A76:A82"/>
    <mergeCell ref="A83:E83"/>
    <mergeCell ref="A84:A90"/>
    <mergeCell ref="A91:E91"/>
    <mergeCell ref="A92:A94"/>
    <mergeCell ref="L6:L7"/>
    <mergeCell ref="E6:E7"/>
    <mergeCell ref="H6:H7"/>
    <mergeCell ref="I6:I7"/>
    <mergeCell ref="K6:K7"/>
  </mergeCells>
  <pageMargins left="0.74803149606299213" right="0.74803149606299213" top="0.98425196850393704" bottom="1.0236220472440944" header="0.51181102362204722" footer="0.51181102362204722"/>
  <pageSetup paperSize="9" scale="35" fitToHeight="0" orientation="landscape" r:id="rId1"/>
  <headerFooter>
    <oddFooter>&amp;L&amp;1#&amp;"Calibri"&amp;9&amp;K0078D7Business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1325-E9A2-43F9-986F-BC8F1B4F3605}">
  <sheetPr>
    <pageSetUpPr fitToPage="1"/>
  </sheetPr>
  <dimension ref="A1:W99"/>
  <sheetViews>
    <sheetView topLeftCell="B1" zoomScale="80" zoomScaleNormal="80" workbookViewId="0">
      <selection activeCell="J65" sqref="J65"/>
    </sheetView>
  </sheetViews>
  <sheetFormatPr defaultColWidth="9.08984375" defaultRowHeight="12.5"/>
  <cols>
    <col min="1" max="1" width="23.90625" style="90" bestFit="1" customWidth="1"/>
    <col min="2" max="2" width="9.08984375" style="137"/>
    <col min="3" max="3" width="42.54296875" style="90" bestFit="1" customWidth="1"/>
    <col min="4" max="4" width="12.08984375" style="90" bestFit="1" customWidth="1"/>
    <col min="5" max="5" width="42.54296875" style="90" bestFit="1" customWidth="1"/>
    <col min="6" max="6" width="16.90625" style="138" bestFit="1" customWidth="1"/>
    <col min="7" max="7" width="16.90625" style="139" bestFit="1" customWidth="1"/>
    <col min="8" max="8" width="14.08984375" style="138" customWidth="1"/>
    <col min="9" max="9" width="16.08984375" style="138" customWidth="1"/>
    <col min="10" max="10" width="14.08984375" style="138" bestFit="1" customWidth="1"/>
    <col min="11" max="11" width="48.453125" style="90" customWidth="1"/>
    <col min="12" max="12" width="108.08984375" style="90" customWidth="1"/>
    <col min="13" max="16384" width="9.08984375" style="90"/>
  </cols>
  <sheetData>
    <row r="1" spans="1:13" customFormat="1" ht="12.9" customHeight="1">
      <c r="A1" s="488" t="s">
        <v>289</v>
      </c>
      <c r="B1" s="489"/>
      <c r="C1" s="489"/>
      <c r="D1" s="489"/>
      <c r="E1" s="489"/>
      <c r="F1" s="489"/>
      <c r="G1" s="489"/>
      <c r="H1" s="489"/>
      <c r="I1" s="489"/>
      <c r="J1" s="489"/>
      <c r="K1" s="489"/>
      <c r="L1" s="490"/>
    </row>
    <row r="3" spans="1:13" ht="13">
      <c r="A3" s="126">
        <f>' Property Summary'!D6</f>
        <v>84900</v>
      </c>
      <c r="B3" s="127"/>
      <c r="C3" s="128" t="str">
        <f>' Property Summary'!D5</f>
        <v>Woodlands Business Park, Milton Keynes, MK14 6EY</v>
      </c>
      <c r="D3" s="128"/>
      <c r="E3" s="128"/>
      <c r="F3" s="129"/>
      <c r="G3" s="130" t="s">
        <v>51</v>
      </c>
      <c r="H3" s="131" t="s">
        <v>52</v>
      </c>
      <c r="I3" s="497" t="s">
        <v>53</v>
      </c>
      <c r="J3" s="497"/>
      <c r="K3" s="132"/>
      <c r="L3" s="132"/>
    </row>
    <row r="4" spans="1:13" ht="13">
      <c r="A4" s="128"/>
      <c r="B4" s="127"/>
      <c r="C4" s="289">
        <f>' Property Summary'!D10</f>
        <v>46022</v>
      </c>
      <c r="D4" s="133"/>
      <c r="E4" s="128"/>
      <c r="F4" s="129"/>
      <c r="G4" s="134" t="s">
        <v>54</v>
      </c>
      <c r="H4" s="135">
        <f>'Apportionment Detail'!B38</f>
        <v>18881</v>
      </c>
      <c r="I4" s="129"/>
      <c r="J4" s="129"/>
      <c r="K4" s="136"/>
      <c r="L4" s="136"/>
    </row>
    <row r="5" spans="1:13" ht="13" thickBot="1">
      <c r="H5" s="90"/>
      <c r="I5" s="90"/>
      <c r="J5" s="90"/>
    </row>
    <row r="6" spans="1:13" s="244" customFormat="1" ht="35.15" customHeight="1">
      <c r="A6" s="482" t="s">
        <v>55</v>
      </c>
      <c r="B6" s="326"/>
      <c r="C6" s="484" t="s">
        <v>56</v>
      </c>
      <c r="D6" s="484" t="s">
        <v>57</v>
      </c>
      <c r="E6" s="459" t="s">
        <v>58</v>
      </c>
      <c r="F6" s="328" t="s">
        <v>60</v>
      </c>
      <c r="G6" s="313" t="s">
        <v>60</v>
      </c>
      <c r="H6" s="486" t="s">
        <v>61</v>
      </c>
      <c r="I6" s="486" t="s">
        <v>62</v>
      </c>
      <c r="J6" s="328" t="s">
        <v>409</v>
      </c>
      <c r="K6" s="459" t="s">
        <v>63</v>
      </c>
      <c r="L6" s="461" t="s">
        <v>64</v>
      </c>
      <c r="M6" s="90"/>
    </row>
    <row r="7" spans="1:13" s="109" customFormat="1" ht="19.5" customHeight="1" thickBot="1">
      <c r="A7" s="496"/>
      <c r="B7" s="327"/>
      <c r="C7" s="495"/>
      <c r="D7" s="495"/>
      <c r="E7" s="492"/>
      <c r="F7" s="314">
        <v>46022</v>
      </c>
      <c r="G7" s="315">
        <v>45657</v>
      </c>
      <c r="H7" s="494"/>
      <c r="I7" s="494"/>
      <c r="J7" s="314">
        <v>45657</v>
      </c>
      <c r="K7" s="492"/>
      <c r="L7" s="493"/>
      <c r="M7" s="108"/>
    </row>
    <row r="8" spans="1:13" ht="24.65" customHeight="1">
      <c r="A8" s="488" t="s">
        <v>289</v>
      </c>
      <c r="B8" s="489"/>
      <c r="C8" s="489"/>
      <c r="D8" s="489"/>
      <c r="E8" s="489"/>
      <c r="F8" s="489"/>
      <c r="G8" s="489"/>
      <c r="H8" s="489"/>
      <c r="I8" s="489"/>
      <c r="J8" s="489"/>
      <c r="K8" s="489"/>
      <c r="L8" s="490"/>
    </row>
    <row r="9" spans="1:13" ht="24.65" hidden="1" customHeight="1">
      <c r="A9" s="491" t="s">
        <v>66</v>
      </c>
      <c r="B9" s="140">
        <v>1</v>
      </c>
      <c r="C9" s="141" t="s">
        <v>67</v>
      </c>
      <c r="D9" s="141" t="s">
        <v>68</v>
      </c>
      <c r="E9" s="141" t="s">
        <v>69</v>
      </c>
      <c r="F9" s="142"/>
      <c r="G9" s="142"/>
      <c r="H9" s="142">
        <f>F9-G9</f>
        <v>0</v>
      </c>
      <c r="I9" s="143" t="e">
        <f>-1+(F9/G9)</f>
        <v>#DIV/0!</v>
      </c>
      <c r="J9" s="144"/>
      <c r="K9" s="145" t="s">
        <v>69</v>
      </c>
      <c r="L9" s="146"/>
    </row>
    <row r="10" spans="1:13" ht="24.65" hidden="1" customHeight="1" thickBot="1">
      <c r="A10" s="466"/>
      <c r="B10" s="147">
        <v>2</v>
      </c>
      <c r="C10" s="148" t="s">
        <v>70</v>
      </c>
      <c r="D10" s="148" t="s">
        <v>71</v>
      </c>
      <c r="E10" s="148" t="s">
        <v>72</v>
      </c>
      <c r="F10" s="149"/>
      <c r="G10" s="149"/>
      <c r="H10" s="149">
        <f t="shared" ref="H10:H79" si="0">F10-G10</f>
        <v>0</v>
      </c>
      <c r="I10" s="150" t="e">
        <f t="shared" ref="I10:I79" si="1">-1+(F10/G10)</f>
        <v>#DIV/0!</v>
      </c>
      <c r="J10" s="151"/>
      <c r="K10" s="152" t="s">
        <v>72</v>
      </c>
      <c r="L10" s="153"/>
    </row>
    <row r="11" spans="1:13" ht="24.65" hidden="1" customHeight="1" thickBot="1">
      <c r="A11" s="466"/>
      <c r="B11" s="147"/>
      <c r="C11" s="148" t="s">
        <v>70</v>
      </c>
      <c r="D11" s="148" t="s">
        <v>73</v>
      </c>
      <c r="E11" s="148" t="s">
        <v>74</v>
      </c>
      <c r="F11" s="149"/>
      <c r="G11" s="149"/>
      <c r="H11" s="149">
        <f t="shared" si="0"/>
        <v>0</v>
      </c>
      <c r="I11" s="150" t="e">
        <f t="shared" si="1"/>
        <v>#DIV/0!</v>
      </c>
      <c r="J11" s="151"/>
      <c r="K11" s="152" t="s">
        <v>74</v>
      </c>
      <c r="L11" s="153"/>
    </row>
    <row r="12" spans="1:13" ht="24.65" hidden="1" customHeight="1" thickBot="1">
      <c r="A12" s="466"/>
      <c r="B12" s="147"/>
      <c r="C12" s="148" t="s">
        <v>70</v>
      </c>
      <c r="D12" s="148" t="s">
        <v>75</v>
      </c>
      <c r="E12" s="148" t="s">
        <v>76</v>
      </c>
      <c r="F12" s="149"/>
      <c r="G12" s="149"/>
      <c r="H12" s="149">
        <f t="shared" si="0"/>
        <v>0</v>
      </c>
      <c r="I12" s="150" t="e">
        <f t="shared" si="1"/>
        <v>#DIV/0!</v>
      </c>
      <c r="J12" s="151"/>
      <c r="K12" s="152" t="s">
        <v>76</v>
      </c>
      <c r="L12" s="153"/>
    </row>
    <row r="13" spans="1:13" ht="24.65" hidden="1" customHeight="1" thickBot="1">
      <c r="A13" s="466"/>
      <c r="B13" s="147">
        <v>3</v>
      </c>
      <c r="C13" s="148" t="s">
        <v>77</v>
      </c>
      <c r="D13" s="148" t="s">
        <v>78</v>
      </c>
      <c r="E13" s="148" t="s">
        <v>79</v>
      </c>
      <c r="F13" s="149"/>
      <c r="G13" s="149"/>
      <c r="H13" s="149">
        <f t="shared" si="0"/>
        <v>0</v>
      </c>
      <c r="I13" s="150" t="e">
        <f t="shared" si="1"/>
        <v>#DIV/0!</v>
      </c>
      <c r="J13" s="151"/>
      <c r="K13" s="152" t="s">
        <v>79</v>
      </c>
      <c r="L13" s="153"/>
    </row>
    <row r="14" spans="1:13" ht="24.65" hidden="1" customHeight="1" thickBot="1">
      <c r="A14" s="466"/>
      <c r="B14" s="147"/>
      <c r="C14" s="148" t="s">
        <v>77</v>
      </c>
      <c r="D14" s="148" t="s">
        <v>80</v>
      </c>
      <c r="E14" s="148" t="s">
        <v>81</v>
      </c>
      <c r="F14" s="149"/>
      <c r="G14" s="149"/>
      <c r="H14" s="149">
        <f t="shared" si="0"/>
        <v>0</v>
      </c>
      <c r="I14" s="150" t="e">
        <f t="shared" si="1"/>
        <v>#DIV/0!</v>
      </c>
      <c r="J14" s="151"/>
      <c r="K14" s="152" t="s">
        <v>81</v>
      </c>
      <c r="L14" s="153"/>
    </row>
    <row r="15" spans="1:13" ht="24.65" hidden="1" customHeight="1" thickBot="1">
      <c r="A15" s="466"/>
      <c r="B15" s="147"/>
      <c r="C15" s="148" t="s">
        <v>77</v>
      </c>
      <c r="D15" s="148" t="s">
        <v>82</v>
      </c>
      <c r="E15" s="148" t="s">
        <v>83</v>
      </c>
      <c r="F15" s="149"/>
      <c r="G15" s="149"/>
      <c r="H15" s="149">
        <f t="shared" si="0"/>
        <v>0</v>
      </c>
      <c r="I15" s="150" t="e">
        <f t="shared" si="1"/>
        <v>#DIV/0!</v>
      </c>
      <c r="J15" s="151"/>
      <c r="K15" s="152" t="s">
        <v>83</v>
      </c>
      <c r="L15" s="153"/>
    </row>
    <row r="16" spans="1:13" ht="24.65" hidden="1" customHeight="1" thickBot="1">
      <c r="A16" s="466"/>
      <c r="B16" s="147"/>
      <c r="C16" s="148" t="s">
        <v>77</v>
      </c>
      <c r="D16" s="148" t="s">
        <v>84</v>
      </c>
      <c r="E16" s="148" t="s">
        <v>85</v>
      </c>
      <c r="F16" s="149"/>
      <c r="G16" s="149"/>
      <c r="H16" s="149">
        <f t="shared" si="0"/>
        <v>0</v>
      </c>
      <c r="I16" s="150" t="e">
        <f t="shared" si="1"/>
        <v>#DIV/0!</v>
      </c>
      <c r="J16" s="151"/>
      <c r="K16" s="152" t="s">
        <v>85</v>
      </c>
      <c r="L16" s="153"/>
    </row>
    <row r="17" spans="1:23" ht="24.65" hidden="1" customHeight="1" thickBot="1">
      <c r="A17" s="466"/>
      <c r="B17" s="147"/>
      <c r="C17" s="148" t="s">
        <v>77</v>
      </c>
      <c r="D17" s="148" t="s">
        <v>86</v>
      </c>
      <c r="E17" s="148" t="s">
        <v>87</v>
      </c>
      <c r="F17" s="149"/>
      <c r="G17" s="149"/>
      <c r="H17" s="149">
        <f t="shared" si="0"/>
        <v>0</v>
      </c>
      <c r="I17" s="150" t="e">
        <f t="shared" si="1"/>
        <v>#DIV/0!</v>
      </c>
      <c r="J17" s="151"/>
      <c r="K17" s="152" t="s">
        <v>87</v>
      </c>
      <c r="L17" s="153"/>
    </row>
    <row r="18" spans="1:23" ht="24.65" hidden="1" customHeight="1" thickBot="1">
      <c r="A18" s="466"/>
      <c r="B18" s="147"/>
      <c r="C18" s="148" t="s">
        <v>77</v>
      </c>
      <c r="D18" s="148" t="s">
        <v>88</v>
      </c>
      <c r="E18" s="148" t="s">
        <v>89</v>
      </c>
      <c r="F18" s="149"/>
      <c r="G18" s="149"/>
      <c r="H18" s="149">
        <f t="shared" si="0"/>
        <v>0</v>
      </c>
      <c r="I18" s="150" t="e">
        <f t="shared" si="1"/>
        <v>#DIV/0!</v>
      </c>
      <c r="J18" s="151"/>
      <c r="K18" s="152" t="s">
        <v>89</v>
      </c>
      <c r="L18" s="153"/>
    </row>
    <row r="19" spans="1:23" ht="24.65" hidden="1" customHeight="1" thickBot="1">
      <c r="A19" s="466"/>
      <c r="B19" s="147"/>
      <c r="C19" s="148" t="s">
        <v>77</v>
      </c>
      <c r="D19" s="148" t="s">
        <v>90</v>
      </c>
      <c r="E19" s="148" t="s">
        <v>91</v>
      </c>
      <c r="F19" s="149"/>
      <c r="G19" s="154"/>
      <c r="H19" s="149">
        <f t="shared" si="0"/>
        <v>0</v>
      </c>
      <c r="I19" s="150" t="e">
        <f t="shared" si="1"/>
        <v>#DIV/0!</v>
      </c>
      <c r="J19" s="155"/>
      <c r="K19" s="152" t="s">
        <v>91</v>
      </c>
      <c r="L19" s="153"/>
    </row>
    <row r="20" spans="1:23" s="109" customFormat="1" ht="24.65" hidden="1" customHeight="1" thickBot="1">
      <c r="A20" s="466"/>
      <c r="B20" s="147"/>
      <c r="C20" s="148" t="s">
        <v>77</v>
      </c>
      <c r="D20" s="148">
        <v>10370</v>
      </c>
      <c r="E20" s="148" t="s">
        <v>92</v>
      </c>
      <c r="F20" s="149"/>
      <c r="G20" s="154"/>
      <c r="H20" s="149">
        <f t="shared" si="0"/>
        <v>0</v>
      </c>
      <c r="I20" s="150" t="e">
        <f t="shared" si="1"/>
        <v>#DIV/0!</v>
      </c>
      <c r="J20" s="155"/>
      <c r="K20" s="152" t="s">
        <v>92</v>
      </c>
      <c r="L20" s="153"/>
      <c r="M20" s="108"/>
    </row>
    <row r="21" spans="1:23" ht="24.65" hidden="1" customHeight="1" thickBot="1">
      <c r="A21" s="466"/>
      <c r="B21" s="147">
        <v>4</v>
      </c>
      <c r="C21" s="148" t="s">
        <v>93</v>
      </c>
      <c r="D21" s="148" t="s">
        <v>94</v>
      </c>
      <c r="E21" s="148" t="s">
        <v>95</v>
      </c>
      <c r="F21" s="149"/>
      <c r="G21" s="156"/>
      <c r="H21" s="149">
        <f t="shared" si="0"/>
        <v>0</v>
      </c>
      <c r="I21" s="150" t="e">
        <f t="shared" si="1"/>
        <v>#DIV/0!</v>
      </c>
      <c r="J21" s="157"/>
      <c r="K21" s="152" t="s">
        <v>95</v>
      </c>
      <c r="L21" s="153"/>
      <c r="W21" s="90" t="s">
        <v>253</v>
      </c>
    </row>
    <row r="22" spans="1:23" ht="24.65" hidden="1" customHeight="1" thickBot="1">
      <c r="A22" s="466"/>
      <c r="B22" s="158"/>
      <c r="C22" s="148" t="s">
        <v>93</v>
      </c>
      <c r="D22" s="148" t="s">
        <v>96</v>
      </c>
      <c r="E22" s="148" t="s">
        <v>97</v>
      </c>
      <c r="F22" s="159"/>
      <c r="G22" s="160"/>
      <c r="H22" s="149">
        <f t="shared" si="0"/>
        <v>0</v>
      </c>
      <c r="I22" s="150" t="e">
        <f t="shared" si="1"/>
        <v>#DIV/0!</v>
      </c>
      <c r="J22" s="161"/>
      <c r="K22" s="152" t="s">
        <v>97</v>
      </c>
      <c r="L22" s="162"/>
    </row>
    <row r="23" spans="1:23" ht="24.65" hidden="1" customHeight="1" thickBot="1">
      <c r="A23" s="467"/>
      <c r="B23" s="163"/>
      <c r="C23" s="164" t="s">
        <v>93</v>
      </c>
      <c r="D23" s="164" t="s">
        <v>98</v>
      </c>
      <c r="E23" s="164" t="s">
        <v>99</v>
      </c>
      <c r="F23" s="165"/>
      <c r="G23" s="166"/>
      <c r="H23" s="165">
        <f t="shared" si="0"/>
        <v>0</v>
      </c>
      <c r="I23" s="167" t="e">
        <f t="shared" si="1"/>
        <v>#DIV/0!</v>
      </c>
      <c r="J23" s="168"/>
      <c r="K23" s="170" t="s">
        <v>99</v>
      </c>
      <c r="L23" s="171"/>
    </row>
    <row r="24" spans="1:23" ht="24.65" hidden="1" customHeight="1" thickBot="1">
      <c r="A24" s="468" t="s">
        <v>100</v>
      </c>
      <c r="B24" s="469"/>
      <c r="C24" s="469"/>
      <c r="D24" s="469"/>
      <c r="E24" s="470"/>
      <c r="F24" s="172">
        <f>SUM(F9:F23)</f>
        <v>0</v>
      </c>
      <c r="G24" s="172">
        <f t="shared" ref="G24" si="2">SUM(G9:G23)</f>
        <v>0</v>
      </c>
      <c r="H24" s="172">
        <f>F24-G24</f>
        <v>0</v>
      </c>
      <c r="I24" s="173" t="e">
        <f>-1+(F24/G24)</f>
        <v>#DIV/0!</v>
      </c>
      <c r="J24" s="174"/>
      <c r="K24" s="175"/>
      <c r="L24" s="176"/>
    </row>
    <row r="25" spans="1:23" ht="24.65" hidden="1" customHeight="1" thickBot="1">
      <c r="A25" s="471" t="s">
        <v>101</v>
      </c>
      <c r="B25" s="177">
        <v>5</v>
      </c>
      <c r="C25" s="178" t="s">
        <v>102</v>
      </c>
      <c r="D25" s="178" t="s">
        <v>103</v>
      </c>
      <c r="E25" s="178" t="s">
        <v>102</v>
      </c>
      <c r="F25" s="142"/>
      <c r="G25" s="179"/>
      <c r="H25" s="142">
        <f t="shared" si="0"/>
        <v>0</v>
      </c>
      <c r="I25" s="143" t="e">
        <f t="shared" si="1"/>
        <v>#DIV/0!</v>
      </c>
      <c r="J25" s="180"/>
      <c r="K25" s="145" t="s">
        <v>102</v>
      </c>
      <c r="L25" s="146"/>
      <c r="M25" s="181"/>
    </row>
    <row r="26" spans="1:23" ht="24.65" hidden="1" customHeight="1" thickBot="1">
      <c r="A26" s="472"/>
      <c r="B26" s="182">
        <v>6</v>
      </c>
      <c r="C26" s="183" t="s">
        <v>104</v>
      </c>
      <c r="D26" s="183" t="s">
        <v>105</v>
      </c>
      <c r="E26" s="183" t="s">
        <v>104</v>
      </c>
      <c r="F26" s="149"/>
      <c r="G26" s="156"/>
      <c r="H26" s="149">
        <f t="shared" si="0"/>
        <v>0</v>
      </c>
      <c r="I26" s="150" t="e">
        <f t="shared" si="1"/>
        <v>#DIV/0!</v>
      </c>
      <c r="J26" s="155"/>
      <c r="K26" s="152" t="s">
        <v>104</v>
      </c>
      <c r="L26" s="184"/>
      <c r="M26" s="181"/>
    </row>
    <row r="27" spans="1:23" ht="24.65" hidden="1" customHeight="1" thickBot="1">
      <c r="A27" s="472"/>
      <c r="B27" s="182">
        <v>7</v>
      </c>
      <c r="C27" s="183" t="s">
        <v>106</v>
      </c>
      <c r="D27" s="183" t="s">
        <v>107</v>
      </c>
      <c r="E27" s="183" t="s">
        <v>106</v>
      </c>
      <c r="F27" s="149"/>
      <c r="G27" s="156"/>
      <c r="H27" s="149">
        <f t="shared" si="0"/>
        <v>0</v>
      </c>
      <c r="I27" s="150" t="e">
        <f t="shared" si="1"/>
        <v>#DIV/0!</v>
      </c>
      <c r="J27" s="155"/>
      <c r="K27" s="152" t="s">
        <v>106</v>
      </c>
      <c r="L27" s="184"/>
      <c r="M27" s="181"/>
    </row>
    <row r="28" spans="1:23" ht="24.65" hidden="1" customHeight="1" thickBot="1">
      <c r="A28" s="472"/>
      <c r="B28" s="182">
        <v>8</v>
      </c>
      <c r="C28" s="183" t="s">
        <v>108</v>
      </c>
      <c r="D28" s="183" t="s">
        <v>109</v>
      </c>
      <c r="E28" s="183" t="s">
        <v>110</v>
      </c>
      <c r="F28" s="149"/>
      <c r="G28" s="156"/>
      <c r="H28" s="149">
        <f t="shared" si="0"/>
        <v>0</v>
      </c>
      <c r="I28" s="150" t="e">
        <f t="shared" si="1"/>
        <v>#DIV/0!</v>
      </c>
      <c r="J28" s="155"/>
      <c r="K28" s="152" t="s">
        <v>110</v>
      </c>
      <c r="L28" s="184"/>
      <c r="M28" s="181"/>
    </row>
    <row r="29" spans="1:23" ht="24.65" hidden="1" customHeight="1" thickBot="1">
      <c r="A29" s="473"/>
      <c r="B29" s="185">
        <v>9</v>
      </c>
      <c r="C29" s="186" t="s">
        <v>111</v>
      </c>
      <c r="D29" s="186" t="s">
        <v>112</v>
      </c>
      <c r="E29" s="186" t="s">
        <v>113</v>
      </c>
      <c r="F29" s="165"/>
      <c r="G29" s="187"/>
      <c r="H29" s="165">
        <f t="shared" si="0"/>
        <v>0</v>
      </c>
      <c r="I29" s="167" t="e">
        <f t="shared" si="1"/>
        <v>#DIV/0!</v>
      </c>
      <c r="J29" s="188"/>
      <c r="K29" s="170" t="s">
        <v>113</v>
      </c>
      <c r="L29" s="171"/>
    </row>
    <row r="30" spans="1:23" ht="24.65" hidden="1" customHeight="1" thickBot="1">
      <c r="A30" s="474" t="s">
        <v>100</v>
      </c>
      <c r="B30" s="475"/>
      <c r="C30" s="475"/>
      <c r="D30" s="475"/>
      <c r="E30" s="476"/>
      <c r="F30" s="189">
        <f>SUM(F25:F29)</f>
        <v>0</v>
      </c>
      <c r="G30" s="189">
        <f>SUM(G25:G29)</f>
        <v>0</v>
      </c>
      <c r="H30" s="189">
        <f>F30-G30</f>
        <v>0</v>
      </c>
      <c r="I30" s="190" t="e">
        <f>-1+(F30/G30)</f>
        <v>#DIV/0!</v>
      </c>
      <c r="J30" s="191"/>
      <c r="K30" s="192"/>
      <c r="L30" s="193"/>
    </row>
    <row r="31" spans="1:23" ht="24.65" hidden="1" customHeight="1" thickBot="1">
      <c r="A31" s="477" t="s">
        <v>114</v>
      </c>
      <c r="B31" s="194">
        <v>10</v>
      </c>
      <c r="C31" s="195" t="s">
        <v>115</v>
      </c>
      <c r="D31" s="195" t="s">
        <v>116</v>
      </c>
      <c r="E31" s="195" t="s">
        <v>117</v>
      </c>
      <c r="F31" s="196"/>
      <c r="G31" s="197"/>
      <c r="H31" s="196">
        <f t="shared" si="0"/>
        <v>0</v>
      </c>
      <c r="I31" s="198" t="e">
        <f t="shared" si="1"/>
        <v>#DIV/0!</v>
      </c>
      <c r="J31" s="199"/>
      <c r="K31" s="201" t="s">
        <v>117</v>
      </c>
      <c r="L31" s="202"/>
    </row>
    <row r="32" spans="1:23" ht="24.65" hidden="1" customHeight="1" thickBot="1">
      <c r="A32" s="477"/>
      <c r="B32" s="147"/>
      <c r="C32" s="148" t="s">
        <v>115</v>
      </c>
      <c r="D32" s="148" t="s">
        <v>118</v>
      </c>
      <c r="E32" s="148" t="s">
        <v>119</v>
      </c>
      <c r="F32" s="149"/>
      <c r="G32" s="156"/>
      <c r="H32" s="149">
        <f t="shared" si="0"/>
        <v>0</v>
      </c>
      <c r="I32" s="150" t="e">
        <f t="shared" si="1"/>
        <v>#DIV/0!</v>
      </c>
      <c r="J32" s="155"/>
      <c r="K32" s="152" t="s">
        <v>119</v>
      </c>
      <c r="L32" s="153"/>
    </row>
    <row r="33" spans="1:12" ht="24.65" customHeight="1" thickBot="1">
      <c r="A33" s="477"/>
      <c r="B33" s="147">
        <v>11</v>
      </c>
      <c r="C33" s="148" t="s">
        <v>120</v>
      </c>
      <c r="D33" s="148" t="s">
        <v>121</v>
      </c>
      <c r="E33" s="148" t="s">
        <v>122</v>
      </c>
      <c r="F33" s="149">
        <v>200</v>
      </c>
      <c r="G33" s="149">
        <v>200</v>
      </c>
      <c r="H33" s="149">
        <f t="shared" si="0"/>
        <v>0</v>
      </c>
      <c r="I33" s="150">
        <f t="shared" si="1"/>
        <v>0</v>
      </c>
      <c r="J33" s="155">
        <v>120</v>
      </c>
      <c r="K33" s="152" t="s">
        <v>122</v>
      </c>
      <c r="L33" s="333" t="s">
        <v>396</v>
      </c>
    </row>
    <row r="34" spans="1:12" ht="24.65" hidden="1" customHeight="1" thickBot="1">
      <c r="A34" s="477"/>
      <c r="B34" s="147"/>
      <c r="C34" s="148" t="s">
        <v>120</v>
      </c>
      <c r="D34" s="148" t="s">
        <v>123</v>
      </c>
      <c r="E34" s="148" t="s">
        <v>124</v>
      </c>
      <c r="F34" s="149"/>
      <c r="G34" s="149"/>
      <c r="H34" s="149">
        <f t="shared" si="0"/>
        <v>0</v>
      </c>
      <c r="I34" s="150" t="e">
        <f t="shared" si="1"/>
        <v>#DIV/0!</v>
      </c>
      <c r="J34" s="155"/>
      <c r="K34" s="152" t="s">
        <v>124</v>
      </c>
      <c r="L34" s="153"/>
    </row>
    <row r="35" spans="1:12" ht="24.65" hidden="1" customHeight="1" thickBot="1">
      <c r="A35" s="477"/>
      <c r="B35" s="147"/>
      <c r="C35" s="148" t="s">
        <v>120</v>
      </c>
      <c r="D35" s="148" t="s">
        <v>125</v>
      </c>
      <c r="E35" s="148" t="s">
        <v>126</v>
      </c>
      <c r="F35" s="149"/>
      <c r="G35" s="149"/>
      <c r="H35" s="149">
        <f t="shared" si="0"/>
        <v>0</v>
      </c>
      <c r="I35" s="150" t="e">
        <f t="shared" si="1"/>
        <v>#DIV/0!</v>
      </c>
      <c r="J35" s="155"/>
      <c r="K35" s="152" t="s">
        <v>126</v>
      </c>
      <c r="L35" s="153"/>
    </row>
    <row r="36" spans="1:12" ht="24.65" hidden="1" customHeight="1" thickBot="1">
      <c r="A36" s="477"/>
      <c r="B36" s="147"/>
      <c r="C36" s="148" t="s">
        <v>120</v>
      </c>
      <c r="D36" s="148" t="s">
        <v>127</v>
      </c>
      <c r="E36" s="148" t="s">
        <v>128</v>
      </c>
      <c r="F36" s="149"/>
      <c r="G36" s="149"/>
      <c r="H36" s="149">
        <f t="shared" si="0"/>
        <v>0</v>
      </c>
      <c r="I36" s="150" t="e">
        <f t="shared" si="1"/>
        <v>#DIV/0!</v>
      </c>
      <c r="J36" s="155"/>
      <c r="K36" s="152" t="s">
        <v>128</v>
      </c>
      <c r="L36" s="153"/>
    </row>
    <row r="37" spans="1:12" ht="24.65" hidden="1" customHeight="1" thickBot="1">
      <c r="A37" s="477"/>
      <c r="B37" s="147"/>
      <c r="C37" s="148" t="s">
        <v>120</v>
      </c>
      <c r="D37" s="148" t="s">
        <v>129</v>
      </c>
      <c r="E37" s="148" t="s">
        <v>130</v>
      </c>
      <c r="F37" s="149"/>
      <c r="G37" s="149"/>
      <c r="H37" s="149">
        <f t="shared" si="0"/>
        <v>0</v>
      </c>
      <c r="I37" s="150" t="e">
        <f t="shared" si="1"/>
        <v>#DIV/0!</v>
      </c>
      <c r="J37" s="155"/>
      <c r="K37" s="152" t="s">
        <v>130</v>
      </c>
      <c r="L37" s="153"/>
    </row>
    <row r="38" spans="1:12" ht="24.65" hidden="1" customHeight="1" thickBot="1">
      <c r="A38" s="477"/>
      <c r="B38" s="147"/>
      <c r="C38" s="148" t="s">
        <v>120</v>
      </c>
      <c r="D38" s="148" t="s">
        <v>131</v>
      </c>
      <c r="E38" s="148" t="s">
        <v>132</v>
      </c>
      <c r="F38" s="149"/>
      <c r="G38" s="149"/>
      <c r="H38" s="149">
        <f t="shared" si="0"/>
        <v>0</v>
      </c>
      <c r="I38" s="150" t="e">
        <f t="shared" si="1"/>
        <v>#DIV/0!</v>
      </c>
      <c r="J38" s="155"/>
      <c r="K38" s="152" t="s">
        <v>132</v>
      </c>
      <c r="L38" s="153"/>
    </row>
    <row r="39" spans="1:12" ht="24.65" hidden="1" customHeight="1" thickBot="1">
      <c r="A39" s="477"/>
      <c r="B39" s="147"/>
      <c r="C39" s="148" t="s">
        <v>120</v>
      </c>
      <c r="D39" s="148" t="s">
        <v>133</v>
      </c>
      <c r="E39" s="148" t="s">
        <v>134</v>
      </c>
      <c r="F39" s="149"/>
      <c r="G39" s="149"/>
      <c r="H39" s="149">
        <f t="shared" si="0"/>
        <v>0</v>
      </c>
      <c r="I39" s="150" t="e">
        <f t="shared" si="1"/>
        <v>#DIV/0!</v>
      </c>
      <c r="J39" s="155"/>
      <c r="K39" s="152" t="s">
        <v>134</v>
      </c>
      <c r="L39" s="153"/>
    </row>
    <row r="40" spans="1:12" ht="24.65" hidden="1" customHeight="1" thickBot="1">
      <c r="A40" s="477"/>
      <c r="B40" s="147">
        <v>12</v>
      </c>
      <c r="C40" s="148" t="s">
        <v>135</v>
      </c>
      <c r="D40" s="148" t="s">
        <v>136</v>
      </c>
      <c r="E40" s="148" t="s">
        <v>137</v>
      </c>
      <c r="F40" s="149"/>
      <c r="G40" s="149"/>
      <c r="H40" s="149">
        <f t="shared" si="0"/>
        <v>0</v>
      </c>
      <c r="I40" s="150" t="e">
        <f t="shared" si="1"/>
        <v>#DIV/0!</v>
      </c>
      <c r="J40" s="155"/>
      <c r="K40" s="152" t="s">
        <v>137</v>
      </c>
      <c r="L40" s="153"/>
    </row>
    <row r="41" spans="1:12" ht="24.65" hidden="1" customHeight="1" thickBot="1">
      <c r="A41" s="477"/>
      <c r="B41" s="147"/>
      <c r="C41" s="148" t="s">
        <v>135</v>
      </c>
      <c r="D41" s="148" t="s">
        <v>138</v>
      </c>
      <c r="E41" s="148" t="s">
        <v>139</v>
      </c>
      <c r="F41" s="149"/>
      <c r="G41" s="149"/>
      <c r="H41" s="149">
        <f t="shared" si="0"/>
        <v>0</v>
      </c>
      <c r="I41" s="150" t="e">
        <f t="shared" si="1"/>
        <v>#DIV/0!</v>
      </c>
      <c r="J41" s="155"/>
      <c r="K41" s="152" t="s">
        <v>139</v>
      </c>
      <c r="L41" s="153"/>
    </row>
    <row r="42" spans="1:12" ht="24.65" hidden="1" customHeight="1" thickBot="1">
      <c r="A42" s="477"/>
      <c r="B42" s="147"/>
      <c r="C42" s="148" t="s">
        <v>135</v>
      </c>
      <c r="D42" s="148" t="s">
        <v>140</v>
      </c>
      <c r="E42" s="148" t="s">
        <v>141</v>
      </c>
      <c r="F42" s="149"/>
      <c r="G42" s="149"/>
      <c r="H42" s="149">
        <f t="shared" si="0"/>
        <v>0</v>
      </c>
      <c r="I42" s="150" t="e">
        <f t="shared" si="1"/>
        <v>#DIV/0!</v>
      </c>
      <c r="J42" s="155"/>
      <c r="K42" s="152" t="s">
        <v>141</v>
      </c>
      <c r="L42" s="153"/>
    </row>
    <row r="43" spans="1:12" ht="24.65" hidden="1" customHeight="1" thickBot="1">
      <c r="A43" s="477"/>
      <c r="B43" s="147"/>
      <c r="C43" s="148" t="s">
        <v>142</v>
      </c>
      <c r="D43" s="148" t="s">
        <v>143</v>
      </c>
      <c r="E43" s="148" t="s">
        <v>144</v>
      </c>
      <c r="F43" s="149"/>
      <c r="G43" s="149"/>
      <c r="H43" s="149">
        <f t="shared" si="0"/>
        <v>0</v>
      </c>
      <c r="I43" s="150" t="e">
        <f t="shared" si="1"/>
        <v>#DIV/0!</v>
      </c>
      <c r="J43" s="155"/>
      <c r="K43" s="152" t="s">
        <v>144</v>
      </c>
      <c r="L43" s="153"/>
    </row>
    <row r="44" spans="1:12" ht="24.65" hidden="1" customHeight="1" thickBot="1">
      <c r="A44" s="477"/>
      <c r="B44" s="147">
        <v>13</v>
      </c>
      <c r="C44" s="148" t="s">
        <v>142</v>
      </c>
      <c r="D44" s="148" t="s">
        <v>145</v>
      </c>
      <c r="E44" s="148" t="s">
        <v>146</v>
      </c>
      <c r="F44" s="149"/>
      <c r="G44" s="149"/>
      <c r="H44" s="149">
        <f t="shared" si="0"/>
        <v>0</v>
      </c>
      <c r="I44" s="150" t="e">
        <f t="shared" si="1"/>
        <v>#DIV/0!</v>
      </c>
      <c r="J44" s="155"/>
      <c r="K44" s="152" t="s">
        <v>146</v>
      </c>
      <c r="L44" s="153"/>
    </row>
    <row r="45" spans="1:12" ht="24.65" hidden="1" customHeight="1" thickBot="1">
      <c r="A45" s="477"/>
      <c r="B45" s="147"/>
      <c r="C45" s="148" t="s">
        <v>142</v>
      </c>
      <c r="D45" s="148" t="s">
        <v>147</v>
      </c>
      <c r="E45" s="148" t="s">
        <v>148</v>
      </c>
      <c r="F45" s="149"/>
      <c r="G45" s="149"/>
      <c r="H45" s="149">
        <f t="shared" si="0"/>
        <v>0</v>
      </c>
      <c r="I45" s="150" t="e">
        <f t="shared" si="1"/>
        <v>#DIV/0!</v>
      </c>
      <c r="J45" s="155"/>
      <c r="K45" s="152" t="s">
        <v>148</v>
      </c>
      <c r="L45" s="153"/>
    </row>
    <row r="46" spans="1:12" ht="24.65" hidden="1" customHeight="1" thickBot="1">
      <c r="A46" s="477"/>
      <c r="B46" s="147"/>
      <c r="C46" s="148" t="s">
        <v>142</v>
      </c>
      <c r="D46" s="148" t="s">
        <v>149</v>
      </c>
      <c r="E46" s="148" t="s">
        <v>150</v>
      </c>
      <c r="F46" s="149"/>
      <c r="G46" s="149"/>
      <c r="H46" s="149">
        <f t="shared" si="0"/>
        <v>0</v>
      </c>
      <c r="I46" s="150" t="e">
        <f t="shared" si="1"/>
        <v>#DIV/0!</v>
      </c>
      <c r="J46" s="155"/>
      <c r="K46" s="152" t="s">
        <v>150</v>
      </c>
      <c r="L46" s="153"/>
    </row>
    <row r="47" spans="1:12" ht="24.65" hidden="1" customHeight="1" thickBot="1">
      <c r="A47" s="477"/>
      <c r="B47" s="158"/>
      <c r="C47" s="203" t="s">
        <v>142</v>
      </c>
      <c r="D47" s="203" t="s">
        <v>151</v>
      </c>
      <c r="E47" s="203" t="s">
        <v>152</v>
      </c>
      <c r="F47" s="159"/>
      <c r="G47" s="159"/>
      <c r="H47" s="159">
        <f t="shared" si="0"/>
        <v>0</v>
      </c>
      <c r="I47" s="205" t="e">
        <f t="shared" si="1"/>
        <v>#DIV/0!</v>
      </c>
      <c r="J47" s="206"/>
      <c r="K47" s="208" t="s">
        <v>152</v>
      </c>
      <c r="L47" s="162"/>
    </row>
    <row r="48" spans="1:12" ht="24.65" customHeight="1" thickBot="1">
      <c r="A48" s="468" t="s">
        <v>100</v>
      </c>
      <c r="B48" s="469"/>
      <c r="C48" s="469"/>
      <c r="D48" s="469"/>
      <c r="E48" s="470"/>
      <c r="F48" s="172">
        <f>SUM(F31:F47)</f>
        <v>200</v>
      </c>
      <c r="G48" s="172">
        <f>SUM(G31:G47)</f>
        <v>200</v>
      </c>
      <c r="H48" s="172">
        <f>F48-G48</f>
        <v>0</v>
      </c>
      <c r="I48" s="173">
        <f>-1+(F48/G48)</f>
        <v>0</v>
      </c>
      <c r="J48" s="174">
        <f>J33</f>
        <v>120</v>
      </c>
      <c r="K48" s="175"/>
      <c r="L48" s="176"/>
    </row>
    <row r="49" spans="1:12" ht="24.65" hidden="1" customHeight="1" thickBot="1">
      <c r="A49" s="453" t="s">
        <v>153</v>
      </c>
      <c r="B49" s="209">
        <v>14</v>
      </c>
      <c r="C49" s="210" t="s">
        <v>154</v>
      </c>
      <c r="D49" s="210" t="s">
        <v>155</v>
      </c>
      <c r="E49" s="210" t="s">
        <v>156</v>
      </c>
      <c r="F49" s="196"/>
      <c r="G49" s="196"/>
      <c r="H49" s="196">
        <f t="shared" si="0"/>
        <v>0</v>
      </c>
      <c r="I49" s="198" t="e">
        <f t="shared" si="1"/>
        <v>#DIV/0!</v>
      </c>
      <c r="J49" s="200"/>
      <c r="K49" s="201" t="s">
        <v>156</v>
      </c>
      <c r="L49" s="202"/>
    </row>
    <row r="50" spans="1:12" ht="24.65" hidden="1" customHeight="1" thickBot="1">
      <c r="A50" s="454"/>
      <c r="B50" s="211"/>
      <c r="C50" s="183" t="s">
        <v>154</v>
      </c>
      <c r="D50" s="183" t="s">
        <v>157</v>
      </c>
      <c r="E50" s="183" t="s">
        <v>158</v>
      </c>
      <c r="F50" s="149"/>
      <c r="G50" s="149"/>
      <c r="H50" s="149">
        <f t="shared" si="0"/>
        <v>0</v>
      </c>
      <c r="I50" s="150" t="e">
        <f t="shared" si="1"/>
        <v>#DIV/0!</v>
      </c>
      <c r="J50" s="151"/>
      <c r="K50" s="152" t="s">
        <v>158</v>
      </c>
      <c r="L50" s="153"/>
    </row>
    <row r="51" spans="1:12" ht="24.65" hidden="1" customHeight="1" thickBot="1">
      <c r="A51" s="454"/>
      <c r="B51" s="211"/>
      <c r="C51" s="183" t="s">
        <v>154</v>
      </c>
      <c r="D51" s="183" t="s">
        <v>159</v>
      </c>
      <c r="E51" s="183" t="s">
        <v>160</v>
      </c>
      <c r="F51" s="149"/>
      <c r="G51" s="149"/>
      <c r="H51" s="149">
        <f t="shared" si="0"/>
        <v>0</v>
      </c>
      <c r="I51" s="150" t="e">
        <f t="shared" si="1"/>
        <v>#DIV/0!</v>
      </c>
      <c r="J51" s="151"/>
      <c r="K51" s="152" t="s">
        <v>160</v>
      </c>
      <c r="L51" s="153"/>
    </row>
    <row r="52" spans="1:12" ht="24.65" hidden="1" customHeight="1" thickBot="1">
      <c r="A52" s="454"/>
      <c r="B52" s="211"/>
      <c r="C52" s="183" t="s">
        <v>154</v>
      </c>
      <c r="D52" s="183" t="s">
        <v>161</v>
      </c>
      <c r="E52" s="183" t="s">
        <v>162</v>
      </c>
      <c r="F52" s="149"/>
      <c r="G52" s="149"/>
      <c r="H52" s="149">
        <f t="shared" si="0"/>
        <v>0</v>
      </c>
      <c r="I52" s="150" t="e">
        <f t="shared" si="1"/>
        <v>#DIV/0!</v>
      </c>
      <c r="J52" s="151"/>
      <c r="K52" s="152" t="s">
        <v>162</v>
      </c>
      <c r="L52" s="153"/>
    </row>
    <row r="53" spans="1:12" ht="24.65" hidden="1" customHeight="1" thickBot="1">
      <c r="A53" s="454"/>
      <c r="B53" s="211"/>
      <c r="C53" s="183" t="s">
        <v>154</v>
      </c>
      <c r="D53" s="183" t="s">
        <v>163</v>
      </c>
      <c r="E53" s="183" t="s">
        <v>164</v>
      </c>
      <c r="F53" s="149"/>
      <c r="G53" s="149"/>
      <c r="H53" s="149">
        <f t="shared" si="0"/>
        <v>0</v>
      </c>
      <c r="I53" s="150" t="e">
        <f t="shared" si="1"/>
        <v>#DIV/0!</v>
      </c>
      <c r="J53" s="151"/>
      <c r="K53" s="152" t="s">
        <v>164</v>
      </c>
      <c r="L53" s="153"/>
    </row>
    <row r="54" spans="1:12" ht="24.65" hidden="1" customHeight="1" thickBot="1">
      <c r="A54" s="454"/>
      <c r="B54" s="211">
        <v>15</v>
      </c>
      <c r="C54" s="183" t="s">
        <v>165</v>
      </c>
      <c r="D54" s="183" t="s">
        <v>166</v>
      </c>
      <c r="E54" s="183" t="s">
        <v>167</v>
      </c>
      <c r="F54" s="149"/>
      <c r="G54" s="149"/>
      <c r="H54" s="149">
        <f t="shared" si="0"/>
        <v>0</v>
      </c>
      <c r="I54" s="150" t="e">
        <f t="shared" si="1"/>
        <v>#DIV/0!</v>
      </c>
      <c r="J54" s="151"/>
      <c r="K54" s="152" t="s">
        <v>167</v>
      </c>
      <c r="L54" s="153"/>
    </row>
    <row r="55" spans="1:12" ht="24.65" hidden="1" customHeight="1" thickBot="1">
      <c r="A55" s="454"/>
      <c r="B55" s="211"/>
      <c r="C55" s="183" t="s">
        <v>165</v>
      </c>
      <c r="D55" s="183" t="s">
        <v>168</v>
      </c>
      <c r="E55" s="183" t="s">
        <v>169</v>
      </c>
      <c r="F55" s="149"/>
      <c r="G55" s="149"/>
      <c r="H55" s="149">
        <f t="shared" si="0"/>
        <v>0</v>
      </c>
      <c r="I55" s="150" t="e">
        <f t="shared" si="1"/>
        <v>#DIV/0!</v>
      </c>
      <c r="J55" s="151"/>
      <c r="K55" s="152" t="s">
        <v>169</v>
      </c>
      <c r="L55" s="153"/>
    </row>
    <row r="56" spans="1:12" ht="24.65" hidden="1" customHeight="1" thickBot="1">
      <c r="A56" s="454"/>
      <c r="B56" s="211"/>
      <c r="C56" s="183" t="s">
        <v>165</v>
      </c>
      <c r="D56" s="183" t="s">
        <v>170</v>
      </c>
      <c r="E56" s="183" t="s">
        <v>171</v>
      </c>
      <c r="F56" s="149"/>
      <c r="G56" s="149"/>
      <c r="H56" s="149">
        <f t="shared" si="0"/>
        <v>0</v>
      </c>
      <c r="I56" s="150" t="e">
        <f t="shared" si="1"/>
        <v>#DIV/0!</v>
      </c>
      <c r="J56" s="151"/>
      <c r="K56" s="152" t="s">
        <v>171</v>
      </c>
      <c r="L56" s="153"/>
    </row>
    <row r="57" spans="1:12" ht="24.65" hidden="1" customHeight="1" thickBot="1">
      <c r="A57" s="454"/>
      <c r="B57" s="211"/>
      <c r="C57" s="183" t="s">
        <v>165</v>
      </c>
      <c r="D57" s="183" t="s">
        <v>172</v>
      </c>
      <c r="E57" s="183" t="s">
        <v>173</v>
      </c>
      <c r="F57" s="149"/>
      <c r="G57" s="149"/>
      <c r="H57" s="149">
        <f t="shared" si="0"/>
        <v>0</v>
      </c>
      <c r="I57" s="150" t="e">
        <f t="shared" si="1"/>
        <v>#DIV/0!</v>
      </c>
      <c r="J57" s="151"/>
      <c r="K57" s="152" t="s">
        <v>173</v>
      </c>
      <c r="L57" s="153"/>
    </row>
    <row r="58" spans="1:12" ht="24.65" hidden="1" customHeight="1" thickBot="1">
      <c r="A58" s="454"/>
      <c r="B58" s="211">
        <v>16</v>
      </c>
      <c r="C58" s="183" t="s">
        <v>174</v>
      </c>
      <c r="D58" s="183" t="s">
        <v>175</v>
      </c>
      <c r="E58" s="183" t="s">
        <v>176</v>
      </c>
      <c r="F58" s="149"/>
      <c r="G58" s="149"/>
      <c r="H58" s="149">
        <f t="shared" si="0"/>
        <v>0</v>
      </c>
      <c r="I58" s="150" t="e">
        <f t="shared" si="1"/>
        <v>#DIV/0!</v>
      </c>
      <c r="J58" s="151"/>
      <c r="K58" s="152" t="s">
        <v>176</v>
      </c>
      <c r="L58" s="153"/>
    </row>
    <row r="59" spans="1:12" ht="24.65" hidden="1" customHeight="1" thickBot="1">
      <c r="A59" s="454"/>
      <c r="B59" s="211"/>
      <c r="C59" s="183" t="s">
        <v>174</v>
      </c>
      <c r="D59" s="183" t="s">
        <v>177</v>
      </c>
      <c r="E59" s="183" t="s">
        <v>178</v>
      </c>
      <c r="F59" s="149"/>
      <c r="G59" s="149"/>
      <c r="H59" s="149">
        <f t="shared" si="0"/>
        <v>0</v>
      </c>
      <c r="I59" s="150" t="e">
        <f t="shared" si="1"/>
        <v>#DIV/0!</v>
      </c>
      <c r="J59" s="151"/>
      <c r="K59" s="152" t="s">
        <v>178</v>
      </c>
      <c r="L59" s="153"/>
    </row>
    <row r="60" spans="1:12" ht="24.65" customHeight="1" thickBot="1">
      <c r="A60" s="454"/>
      <c r="B60" s="211">
        <v>17</v>
      </c>
      <c r="C60" s="183" t="s">
        <v>179</v>
      </c>
      <c r="D60" s="183" t="s">
        <v>180</v>
      </c>
      <c r="E60" s="183" t="s">
        <v>181</v>
      </c>
      <c r="F60" s="149">
        <v>500</v>
      </c>
      <c r="G60" s="149">
        <v>1500</v>
      </c>
      <c r="H60" s="149">
        <f t="shared" si="0"/>
        <v>-1000</v>
      </c>
      <c r="I60" s="150">
        <f t="shared" si="1"/>
        <v>-0.66666666666666674</v>
      </c>
      <c r="J60" s="155">
        <v>0</v>
      </c>
      <c r="K60" s="152" t="s">
        <v>181</v>
      </c>
      <c r="L60" s="333" t="s">
        <v>402</v>
      </c>
    </row>
    <row r="61" spans="1:12" ht="24.65" hidden="1" customHeight="1" thickBot="1">
      <c r="A61" s="454"/>
      <c r="B61" s="211"/>
      <c r="C61" s="183" t="s">
        <v>179</v>
      </c>
      <c r="D61" s="183" t="s">
        <v>182</v>
      </c>
      <c r="E61" s="183" t="s">
        <v>183</v>
      </c>
      <c r="F61" s="149"/>
      <c r="G61" s="149"/>
      <c r="H61" s="149">
        <f t="shared" si="0"/>
        <v>0</v>
      </c>
      <c r="I61" s="150" t="e">
        <f t="shared" si="1"/>
        <v>#DIV/0!</v>
      </c>
      <c r="J61" s="155"/>
      <c r="K61" s="152" t="s">
        <v>183</v>
      </c>
      <c r="L61" s="153"/>
    </row>
    <row r="62" spans="1:12" ht="24.65" hidden="1" customHeight="1" thickBot="1">
      <c r="A62" s="454"/>
      <c r="B62" s="211"/>
      <c r="C62" s="183" t="s">
        <v>179</v>
      </c>
      <c r="D62" s="183" t="s">
        <v>184</v>
      </c>
      <c r="E62" s="183" t="s">
        <v>185</v>
      </c>
      <c r="F62" s="149"/>
      <c r="G62" s="149"/>
      <c r="H62" s="149">
        <f t="shared" si="0"/>
        <v>0</v>
      </c>
      <c r="I62" s="150" t="e">
        <f t="shared" si="1"/>
        <v>#DIV/0!</v>
      </c>
      <c r="J62" s="155"/>
      <c r="K62" s="152" t="s">
        <v>185</v>
      </c>
      <c r="L62" s="153"/>
    </row>
    <row r="63" spans="1:12" ht="24.65" hidden="1" customHeight="1" thickBot="1">
      <c r="A63" s="454"/>
      <c r="B63" s="211"/>
      <c r="C63" s="183" t="s">
        <v>179</v>
      </c>
      <c r="D63" s="183" t="s">
        <v>186</v>
      </c>
      <c r="E63" s="183" t="s">
        <v>187</v>
      </c>
      <c r="F63" s="149"/>
      <c r="G63" s="149"/>
      <c r="H63" s="149">
        <f t="shared" si="0"/>
        <v>0</v>
      </c>
      <c r="I63" s="150" t="e">
        <f t="shared" si="1"/>
        <v>#DIV/0!</v>
      </c>
      <c r="J63" s="212"/>
      <c r="K63" s="152" t="s">
        <v>187</v>
      </c>
      <c r="L63" s="153"/>
    </row>
    <row r="64" spans="1:12" s="217" customFormat="1" ht="24.65" hidden="1" customHeight="1" thickBot="1">
      <c r="A64" s="455"/>
      <c r="B64" s="213"/>
      <c r="C64" s="214" t="s">
        <v>179</v>
      </c>
      <c r="D64" s="214" t="s">
        <v>188</v>
      </c>
      <c r="E64" s="214" t="s">
        <v>189</v>
      </c>
      <c r="F64" s="159"/>
      <c r="G64" s="159"/>
      <c r="H64" s="159">
        <f t="shared" si="0"/>
        <v>0</v>
      </c>
      <c r="I64" s="205" t="e">
        <f t="shared" si="1"/>
        <v>#DIV/0!</v>
      </c>
      <c r="J64" s="215"/>
      <c r="K64" s="208" t="s">
        <v>189</v>
      </c>
      <c r="L64" s="216"/>
    </row>
    <row r="65" spans="1:12" s="217" customFormat="1" ht="24.65" customHeight="1" thickBot="1">
      <c r="A65" s="478" t="s">
        <v>100</v>
      </c>
      <c r="B65" s="479"/>
      <c r="C65" s="479"/>
      <c r="D65" s="479"/>
      <c r="E65" s="480"/>
      <c r="F65" s="189">
        <f>SUM(F49:F64)</f>
        <v>500</v>
      </c>
      <c r="G65" s="189">
        <f>SUM(G49:G64)</f>
        <v>1500</v>
      </c>
      <c r="H65" s="189">
        <f>F65-G65</f>
        <v>-1000</v>
      </c>
      <c r="I65" s="190">
        <f>-1+(F65/G65)</f>
        <v>-0.66666666666666674</v>
      </c>
      <c r="J65" s="191">
        <f>J60</f>
        <v>0</v>
      </c>
      <c r="K65" s="192"/>
      <c r="L65" s="218"/>
    </row>
    <row r="66" spans="1:12" s="217" customFormat="1" ht="24.65" hidden="1" customHeight="1" thickBot="1">
      <c r="A66" s="456" t="s">
        <v>190</v>
      </c>
      <c r="B66" s="219">
        <v>18</v>
      </c>
      <c r="C66" s="195" t="s">
        <v>191</v>
      </c>
      <c r="D66" s="195" t="s">
        <v>192</v>
      </c>
      <c r="E66" s="195" t="s">
        <v>191</v>
      </c>
      <c r="F66" s="196"/>
      <c r="G66" s="220"/>
      <c r="H66" s="196">
        <f t="shared" si="0"/>
        <v>0</v>
      </c>
      <c r="I66" s="198" t="e">
        <f t="shared" si="1"/>
        <v>#DIV/0!</v>
      </c>
      <c r="J66" s="221"/>
      <c r="K66" s="201" t="s">
        <v>191</v>
      </c>
      <c r="L66" s="222"/>
    </row>
    <row r="67" spans="1:12" s="217" customFormat="1" ht="24.65" hidden="1" customHeight="1" thickBot="1">
      <c r="A67" s="457"/>
      <c r="B67" s="223">
        <v>19</v>
      </c>
      <c r="C67" s="148" t="s">
        <v>44</v>
      </c>
      <c r="D67" s="148" t="s">
        <v>193</v>
      </c>
      <c r="E67" s="148" t="s">
        <v>194</v>
      </c>
      <c r="F67" s="149"/>
      <c r="G67" s="154"/>
      <c r="H67" s="149">
        <f t="shared" si="0"/>
        <v>0</v>
      </c>
      <c r="I67" s="150" t="e">
        <f t="shared" si="1"/>
        <v>#DIV/0!</v>
      </c>
      <c r="J67" s="212"/>
      <c r="K67" s="152" t="s">
        <v>194</v>
      </c>
      <c r="L67" s="224"/>
    </row>
    <row r="68" spans="1:12" s="217" customFormat="1" ht="24.65" hidden="1" customHeight="1" thickBot="1">
      <c r="A68" s="457"/>
      <c r="B68" s="223"/>
      <c r="C68" s="148" t="s">
        <v>44</v>
      </c>
      <c r="D68" s="148" t="s">
        <v>195</v>
      </c>
      <c r="E68" s="148" t="s">
        <v>196</v>
      </c>
      <c r="F68" s="149"/>
      <c r="G68" s="154"/>
      <c r="H68" s="149">
        <f t="shared" si="0"/>
        <v>0</v>
      </c>
      <c r="I68" s="150" t="e">
        <f t="shared" si="1"/>
        <v>#DIV/0!</v>
      </c>
      <c r="J68" s="212"/>
      <c r="K68" s="152" t="s">
        <v>196</v>
      </c>
      <c r="L68" s="224"/>
    </row>
    <row r="69" spans="1:12" s="217" customFormat="1" ht="24.65" hidden="1" customHeight="1" thickBot="1">
      <c r="A69" s="457"/>
      <c r="B69" s="223"/>
      <c r="C69" s="148" t="s">
        <v>44</v>
      </c>
      <c r="D69" s="148" t="s">
        <v>197</v>
      </c>
      <c r="E69" s="148" t="s">
        <v>198</v>
      </c>
      <c r="F69" s="149"/>
      <c r="G69" s="154"/>
      <c r="H69" s="149">
        <f t="shared" si="0"/>
        <v>0</v>
      </c>
      <c r="I69" s="150" t="e">
        <f t="shared" si="1"/>
        <v>#DIV/0!</v>
      </c>
      <c r="J69" s="212"/>
      <c r="K69" s="152" t="s">
        <v>198</v>
      </c>
      <c r="L69" s="224"/>
    </row>
    <row r="70" spans="1:12" s="217" customFormat="1" ht="24.65" hidden="1" customHeight="1" thickBot="1">
      <c r="A70" s="457"/>
      <c r="B70" s="223"/>
      <c r="C70" s="148" t="s">
        <v>44</v>
      </c>
      <c r="D70" s="148" t="s">
        <v>199</v>
      </c>
      <c r="E70" s="148" t="s">
        <v>200</v>
      </c>
      <c r="F70" s="149"/>
      <c r="G70" s="154"/>
      <c r="H70" s="149">
        <f t="shared" si="0"/>
        <v>0</v>
      </c>
      <c r="I70" s="150" t="e">
        <f t="shared" si="1"/>
        <v>#DIV/0!</v>
      </c>
      <c r="J70" s="212"/>
      <c r="K70" s="152" t="s">
        <v>200</v>
      </c>
      <c r="L70" s="224"/>
    </row>
    <row r="71" spans="1:12" s="217" customFormat="1" ht="24.65" hidden="1" customHeight="1" thickBot="1">
      <c r="A71" s="457"/>
      <c r="B71" s="223"/>
      <c r="C71" s="148" t="s">
        <v>44</v>
      </c>
      <c r="D71" s="148" t="s">
        <v>201</v>
      </c>
      <c r="E71" s="148" t="s">
        <v>202</v>
      </c>
      <c r="F71" s="149"/>
      <c r="G71" s="154"/>
      <c r="H71" s="149">
        <f t="shared" si="0"/>
        <v>0</v>
      </c>
      <c r="I71" s="150" t="e">
        <f t="shared" si="1"/>
        <v>#DIV/0!</v>
      </c>
      <c r="J71" s="212"/>
      <c r="K71" s="152" t="s">
        <v>202</v>
      </c>
      <c r="L71" s="224"/>
    </row>
    <row r="72" spans="1:12" s="217" customFormat="1" ht="24.65" hidden="1" customHeight="1" thickBot="1">
      <c r="A72" s="457"/>
      <c r="B72" s="223">
        <v>20</v>
      </c>
      <c r="C72" s="148" t="s">
        <v>203</v>
      </c>
      <c r="D72" s="148" t="s">
        <v>204</v>
      </c>
      <c r="E72" s="148" t="s">
        <v>205</v>
      </c>
      <c r="F72" s="149"/>
      <c r="G72" s="154"/>
      <c r="H72" s="149">
        <f t="shared" si="0"/>
        <v>0</v>
      </c>
      <c r="I72" s="150" t="e">
        <f t="shared" si="1"/>
        <v>#DIV/0!</v>
      </c>
      <c r="J72" s="212"/>
      <c r="K72" s="152" t="s">
        <v>205</v>
      </c>
      <c r="L72" s="224"/>
    </row>
    <row r="73" spans="1:12" s="217" customFormat="1" ht="24.65" hidden="1" customHeight="1" thickBot="1">
      <c r="A73" s="457"/>
      <c r="B73" s="223"/>
      <c r="C73" s="148" t="s">
        <v>203</v>
      </c>
      <c r="D73" s="148" t="s">
        <v>206</v>
      </c>
      <c r="E73" s="148" t="s">
        <v>207</v>
      </c>
      <c r="F73" s="149"/>
      <c r="G73" s="154"/>
      <c r="H73" s="149">
        <f t="shared" si="0"/>
        <v>0</v>
      </c>
      <c r="I73" s="150" t="e">
        <f t="shared" si="1"/>
        <v>#DIV/0!</v>
      </c>
      <c r="J73" s="212"/>
      <c r="K73" s="152" t="s">
        <v>207</v>
      </c>
      <c r="L73" s="224"/>
    </row>
    <row r="74" spans="1:12" s="217" customFormat="1" ht="24.65" hidden="1" customHeight="1" thickBot="1">
      <c r="A74" s="458"/>
      <c r="B74" s="225"/>
      <c r="C74" s="203" t="s">
        <v>203</v>
      </c>
      <c r="D74" s="203" t="s">
        <v>208</v>
      </c>
      <c r="E74" s="203" t="s">
        <v>79</v>
      </c>
      <c r="F74" s="159"/>
      <c r="G74" s="204"/>
      <c r="H74" s="159">
        <f t="shared" si="0"/>
        <v>0</v>
      </c>
      <c r="I74" s="205" t="e">
        <f t="shared" si="1"/>
        <v>#DIV/0!</v>
      </c>
      <c r="J74" s="215"/>
      <c r="K74" s="208" t="s">
        <v>79</v>
      </c>
      <c r="L74" s="216"/>
    </row>
    <row r="75" spans="1:12" s="217" customFormat="1" ht="24.65" hidden="1" customHeight="1" thickBot="1">
      <c r="A75" s="450" t="s">
        <v>100</v>
      </c>
      <c r="B75" s="451"/>
      <c r="C75" s="451"/>
      <c r="D75" s="451"/>
      <c r="E75" s="452"/>
      <c r="F75" s="172">
        <f>SUM(F66:F74)</f>
        <v>0</v>
      </c>
      <c r="G75" s="172">
        <f>SUM(G66:G74)</f>
        <v>0</v>
      </c>
      <c r="H75" s="172">
        <f>F75-G75</f>
        <v>0</v>
      </c>
      <c r="I75" s="173" t="e">
        <f>-1+(F75/G75)</f>
        <v>#DIV/0!</v>
      </c>
      <c r="J75" s="226"/>
      <c r="K75" s="175"/>
      <c r="L75" s="227"/>
    </row>
    <row r="76" spans="1:12" ht="24.65" hidden="1" customHeight="1" thickBot="1">
      <c r="A76" s="453" t="s">
        <v>209</v>
      </c>
      <c r="B76" s="209">
        <v>21</v>
      </c>
      <c r="C76" s="210" t="s">
        <v>210</v>
      </c>
      <c r="D76" s="210" t="s">
        <v>211</v>
      </c>
      <c r="E76" s="210" t="s">
        <v>212</v>
      </c>
      <c r="F76" s="196"/>
      <c r="G76" s="197"/>
      <c r="H76" s="196">
        <f t="shared" si="0"/>
        <v>0</v>
      </c>
      <c r="I76" s="198" t="e">
        <f t="shared" si="1"/>
        <v>#DIV/0!</v>
      </c>
      <c r="J76" s="199"/>
      <c r="K76" s="201" t="s">
        <v>212</v>
      </c>
      <c r="L76" s="202"/>
    </row>
    <row r="77" spans="1:12" ht="24.65" hidden="1" customHeight="1" thickBot="1">
      <c r="A77" s="454"/>
      <c r="B77" s="211"/>
      <c r="C77" s="183" t="s">
        <v>210</v>
      </c>
      <c r="D77" s="183" t="s">
        <v>213</v>
      </c>
      <c r="E77" s="183" t="s">
        <v>214</v>
      </c>
      <c r="F77" s="149"/>
      <c r="G77" s="156"/>
      <c r="H77" s="149">
        <f t="shared" si="0"/>
        <v>0</v>
      </c>
      <c r="I77" s="150" t="e">
        <f t="shared" si="1"/>
        <v>#DIV/0!</v>
      </c>
      <c r="J77" s="155"/>
      <c r="K77" s="152" t="s">
        <v>214</v>
      </c>
      <c r="L77" s="153"/>
    </row>
    <row r="78" spans="1:12" ht="24.65" hidden="1" customHeight="1" thickBot="1">
      <c r="A78" s="454"/>
      <c r="B78" s="211">
        <v>22</v>
      </c>
      <c r="C78" s="183" t="s">
        <v>215</v>
      </c>
      <c r="D78" s="183" t="s">
        <v>216</v>
      </c>
      <c r="E78" s="183" t="s">
        <v>217</v>
      </c>
      <c r="F78" s="149"/>
      <c r="G78" s="156"/>
      <c r="H78" s="149">
        <f t="shared" si="0"/>
        <v>0</v>
      </c>
      <c r="I78" s="150" t="e">
        <f t="shared" si="1"/>
        <v>#DIV/0!</v>
      </c>
      <c r="J78" s="155"/>
      <c r="K78" s="152" t="s">
        <v>217</v>
      </c>
      <c r="L78" s="153"/>
    </row>
    <row r="79" spans="1:12" ht="24.65" hidden="1" customHeight="1" thickBot="1">
      <c r="A79" s="454"/>
      <c r="B79" s="211"/>
      <c r="C79" s="183" t="s">
        <v>215</v>
      </c>
      <c r="D79" s="183" t="s">
        <v>218</v>
      </c>
      <c r="E79" s="183" t="s">
        <v>219</v>
      </c>
      <c r="F79" s="149"/>
      <c r="G79" s="156"/>
      <c r="H79" s="149">
        <f t="shared" si="0"/>
        <v>0</v>
      </c>
      <c r="I79" s="150" t="e">
        <f t="shared" si="1"/>
        <v>#DIV/0!</v>
      </c>
      <c r="J79" s="155"/>
      <c r="K79" s="152" t="s">
        <v>219</v>
      </c>
      <c r="L79" s="153"/>
    </row>
    <row r="80" spans="1:12" ht="24.65" hidden="1" customHeight="1" thickBot="1">
      <c r="A80" s="454"/>
      <c r="B80" s="211"/>
      <c r="C80" s="183" t="s">
        <v>215</v>
      </c>
      <c r="D80" s="183" t="s">
        <v>220</v>
      </c>
      <c r="E80" s="183" t="s">
        <v>221</v>
      </c>
      <c r="F80" s="149"/>
      <c r="G80" s="156"/>
      <c r="H80" s="149">
        <f t="shared" ref="H80:H90" si="3">F80-G80</f>
        <v>0</v>
      </c>
      <c r="I80" s="150" t="e">
        <f t="shared" ref="I80:I94" si="4">-1+(F80/G80)</f>
        <v>#DIV/0!</v>
      </c>
      <c r="J80" s="155"/>
      <c r="K80" s="152" t="s">
        <v>221</v>
      </c>
      <c r="L80" s="153"/>
    </row>
    <row r="81" spans="1:12" ht="24.65" hidden="1" customHeight="1" thickBot="1">
      <c r="A81" s="454"/>
      <c r="B81" s="211"/>
      <c r="C81" s="183" t="s">
        <v>215</v>
      </c>
      <c r="D81" s="183" t="s">
        <v>222</v>
      </c>
      <c r="E81" s="183" t="s">
        <v>223</v>
      </c>
      <c r="F81" s="149"/>
      <c r="G81" s="156"/>
      <c r="H81" s="149">
        <f t="shared" si="3"/>
        <v>0</v>
      </c>
      <c r="I81" s="150" t="e">
        <f t="shared" si="4"/>
        <v>#DIV/0!</v>
      </c>
      <c r="J81" s="155"/>
      <c r="K81" s="152" t="s">
        <v>223</v>
      </c>
      <c r="L81" s="153"/>
    </row>
    <row r="82" spans="1:12" ht="24.65" hidden="1" customHeight="1" thickBot="1">
      <c r="A82" s="455"/>
      <c r="B82" s="228">
        <v>23</v>
      </c>
      <c r="C82" s="214" t="s">
        <v>215</v>
      </c>
      <c r="D82" s="214" t="s">
        <v>224</v>
      </c>
      <c r="E82" s="214" t="s">
        <v>225</v>
      </c>
      <c r="F82" s="159"/>
      <c r="G82" s="160"/>
      <c r="H82" s="159">
        <f t="shared" si="3"/>
        <v>0</v>
      </c>
      <c r="I82" s="205" t="e">
        <f t="shared" si="4"/>
        <v>#DIV/0!</v>
      </c>
      <c r="J82" s="206"/>
      <c r="K82" s="208" t="s">
        <v>225</v>
      </c>
      <c r="L82" s="162"/>
    </row>
    <row r="83" spans="1:12" ht="24.65" hidden="1" customHeight="1" thickBot="1">
      <c r="A83" s="444" t="s">
        <v>100</v>
      </c>
      <c r="B83" s="445"/>
      <c r="C83" s="445"/>
      <c r="D83" s="445"/>
      <c r="E83" s="446"/>
      <c r="F83" s="189">
        <f>SUM(F76:F82)</f>
        <v>0</v>
      </c>
      <c r="G83" s="189">
        <f>SUM(G76:G82)</f>
        <v>0</v>
      </c>
      <c r="H83" s="189">
        <f>F83-G83</f>
        <v>0</v>
      </c>
      <c r="I83" s="190" t="e">
        <f>-1+(F83/G83)</f>
        <v>#DIV/0!</v>
      </c>
      <c r="J83" s="229"/>
      <c r="K83" s="192"/>
      <c r="L83" s="193"/>
    </row>
    <row r="84" spans="1:12" ht="24.65" hidden="1" customHeight="1" thickBot="1">
      <c r="A84" s="456" t="s">
        <v>226</v>
      </c>
      <c r="B84" s="194">
        <v>24</v>
      </c>
      <c r="C84" s="195" t="s">
        <v>227</v>
      </c>
      <c r="D84" s="195" t="s">
        <v>228</v>
      </c>
      <c r="E84" s="195" t="s">
        <v>229</v>
      </c>
      <c r="F84" s="196"/>
      <c r="G84" s="197"/>
      <c r="H84" s="196">
        <f t="shared" si="3"/>
        <v>0</v>
      </c>
      <c r="I84" s="198" t="e">
        <f t="shared" si="4"/>
        <v>#DIV/0!</v>
      </c>
      <c r="J84" s="200"/>
      <c r="K84" s="201" t="s">
        <v>229</v>
      </c>
      <c r="L84" s="202"/>
    </row>
    <row r="85" spans="1:12" ht="24.65" hidden="1" customHeight="1" thickBot="1">
      <c r="A85" s="457"/>
      <c r="B85" s="147"/>
      <c r="C85" s="148" t="s">
        <v>227</v>
      </c>
      <c r="D85" s="148" t="s">
        <v>230</v>
      </c>
      <c r="E85" s="148" t="s">
        <v>231</v>
      </c>
      <c r="F85" s="149"/>
      <c r="G85" s="156"/>
      <c r="H85" s="149">
        <f t="shared" si="3"/>
        <v>0</v>
      </c>
      <c r="I85" s="150" t="e">
        <f t="shared" si="4"/>
        <v>#DIV/0!</v>
      </c>
      <c r="J85" s="151"/>
      <c r="K85" s="152" t="s">
        <v>231</v>
      </c>
      <c r="L85" s="153"/>
    </row>
    <row r="86" spans="1:12" ht="24.65" hidden="1" customHeight="1" thickBot="1">
      <c r="A86" s="457"/>
      <c r="B86" s="147"/>
      <c r="C86" s="148" t="s">
        <v>227</v>
      </c>
      <c r="D86" s="148" t="s">
        <v>232</v>
      </c>
      <c r="E86" s="148" t="s">
        <v>233</v>
      </c>
      <c r="F86" s="149"/>
      <c r="G86" s="156"/>
      <c r="H86" s="149">
        <f t="shared" si="3"/>
        <v>0</v>
      </c>
      <c r="I86" s="150" t="e">
        <f t="shared" si="4"/>
        <v>#DIV/0!</v>
      </c>
      <c r="J86" s="151"/>
      <c r="K86" s="152" t="s">
        <v>233</v>
      </c>
      <c r="L86" s="153"/>
    </row>
    <row r="87" spans="1:12" ht="24.65" hidden="1" customHeight="1" thickBot="1">
      <c r="A87" s="457"/>
      <c r="B87" s="147">
        <v>25</v>
      </c>
      <c r="C87" s="148" t="s">
        <v>234</v>
      </c>
      <c r="D87" s="148" t="s">
        <v>235</v>
      </c>
      <c r="E87" s="148" t="s">
        <v>236</v>
      </c>
      <c r="F87" s="149"/>
      <c r="G87" s="156"/>
      <c r="H87" s="149">
        <f t="shared" si="3"/>
        <v>0</v>
      </c>
      <c r="I87" s="150" t="e">
        <f t="shared" si="4"/>
        <v>#DIV/0!</v>
      </c>
      <c r="J87" s="151"/>
      <c r="K87" s="152" t="s">
        <v>236</v>
      </c>
      <c r="L87" s="153"/>
    </row>
    <row r="88" spans="1:12" ht="24.65" hidden="1" customHeight="1" thickBot="1">
      <c r="A88" s="457"/>
      <c r="B88" s="147"/>
      <c r="C88" s="148" t="s">
        <v>234</v>
      </c>
      <c r="D88" s="148" t="s">
        <v>237</v>
      </c>
      <c r="E88" s="148" t="s">
        <v>238</v>
      </c>
      <c r="F88" s="149"/>
      <c r="G88" s="156"/>
      <c r="H88" s="149">
        <f t="shared" si="3"/>
        <v>0</v>
      </c>
      <c r="I88" s="150" t="e">
        <f t="shared" si="4"/>
        <v>#DIV/0!</v>
      </c>
      <c r="J88" s="151"/>
      <c r="K88" s="152" t="s">
        <v>238</v>
      </c>
      <c r="L88" s="153"/>
    </row>
    <row r="89" spans="1:12" ht="24.65" hidden="1" customHeight="1" thickBot="1">
      <c r="A89" s="457"/>
      <c r="B89" s="147"/>
      <c r="C89" s="148" t="s">
        <v>234</v>
      </c>
      <c r="D89" s="148" t="s">
        <v>239</v>
      </c>
      <c r="E89" s="148" t="s">
        <v>240</v>
      </c>
      <c r="F89" s="149"/>
      <c r="G89" s="156"/>
      <c r="H89" s="149">
        <f t="shared" si="3"/>
        <v>0</v>
      </c>
      <c r="I89" s="150" t="e">
        <f t="shared" si="4"/>
        <v>#DIV/0!</v>
      </c>
      <c r="J89" s="151"/>
      <c r="K89" s="152" t="s">
        <v>240</v>
      </c>
      <c r="L89" s="153"/>
    </row>
    <row r="90" spans="1:12" ht="24.65" hidden="1" customHeight="1" thickBot="1">
      <c r="A90" s="458"/>
      <c r="B90" s="158"/>
      <c r="C90" s="203" t="s">
        <v>234</v>
      </c>
      <c r="D90" s="203" t="s">
        <v>241</v>
      </c>
      <c r="E90" s="203" t="s">
        <v>242</v>
      </c>
      <c r="F90" s="159"/>
      <c r="G90" s="160"/>
      <c r="H90" s="159">
        <f t="shared" si="3"/>
        <v>0</v>
      </c>
      <c r="I90" s="205" t="e">
        <f t="shared" si="4"/>
        <v>#DIV/0!</v>
      </c>
      <c r="J90" s="207"/>
      <c r="K90" s="208" t="s">
        <v>242</v>
      </c>
      <c r="L90" s="162"/>
    </row>
    <row r="91" spans="1:12" ht="24.65" hidden="1" customHeight="1" thickBot="1">
      <c r="A91" s="450" t="s">
        <v>100</v>
      </c>
      <c r="B91" s="451"/>
      <c r="C91" s="451"/>
      <c r="D91" s="451"/>
      <c r="E91" s="452"/>
      <c r="F91" s="172">
        <f>SUM(F84:F90)</f>
        <v>0</v>
      </c>
      <c r="G91" s="172">
        <f>SUM(G84:G90)</f>
        <v>0</v>
      </c>
      <c r="H91" s="172">
        <f>F91-G91</f>
        <v>0</v>
      </c>
      <c r="I91" s="173" t="e">
        <f>-1+(F91/G91)</f>
        <v>#DIV/0!</v>
      </c>
      <c r="J91" s="230"/>
      <c r="K91" s="175"/>
      <c r="L91" s="176"/>
    </row>
    <row r="92" spans="1:12" ht="24.65" hidden="1" customHeight="1" thickBot="1">
      <c r="A92" s="453" t="s">
        <v>243</v>
      </c>
      <c r="B92" s="209">
        <v>26</v>
      </c>
      <c r="C92" s="210" t="s">
        <v>244</v>
      </c>
      <c r="D92" s="210" t="s">
        <v>245</v>
      </c>
      <c r="E92" s="210" t="s">
        <v>244</v>
      </c>
      <c r="F92" s="196"/>
      <c r="G92" s="197"/>
      <c r="H92" s="196">
        <f>F92-G92</f>
        <v>0</v>
      </c>
      <c r="I92" s="198" t="e">
        <f t="shared" si="4"/>
        <v>#DIV/0!</v>
      </c>
      <c r="J92" s="199"/>
      <c r="K92" s="201" t="s">
        <v>244</v>
      </c>
      <c r="L92" s="231"/>
    </row>
    <row r="93" spans="1:12" ht="24.65" hidden="1" customHeight="1" thickBot="1">
      <c r="A93" s="454"/>
      <c r="B93" s="211">
        <v>27</v>
      </c>
      <c r="C93" s="183" t="s">
        <v>246</v>
      </c>
      <c r="D93" s="183" t="s">
        <v>247</v>
      </c>
      <c r="E93" s="183" t="s">
        <v>248</v>
      </c>
      <c r="F93" s="149"/>
      <c r="G93" s="156"/>
      <c r="H93" s="149">
        <f t="shared" ref="H93:H94" si="5">F93-G93</f>
        <v>0</v>
      </c>
      <c r="I93" s="150" t="e">
        <f t="shared" si="4"/>
        <v>#DIV/0!</v>
      </c>
      <c r="J93" s="155"/>
      <c r="K93" s="152" t="s">
        <v>248</v>
      </c>
      <c r="L93" s="232"/>
    </row>
    <row r="94" spans="1:12" ht="24.65" hidden="1" customHeight="1" thickBot="1">
      <c r="A94" s="455"/>
      <c r="B94" s="228"/>
      <c r="C94" s="214" t="s">
        <v>246</v>
      </c>
      <c r="D94" s="214" t="s">
        <v>249</v>
      </c>
      <c r="E94" s="214" t="s">
        <v>250</v>
      </c>
      <c r="F94" s="159"/>
      <c r="G94" s="160"/>
      <c r="H94" s="159">
        <f t="shared" si="5"/>
        <v>0</v>
      </c>
      <c r="I94" s="205" t="e">
        <f t="shared" si="4"/>
        <v>#DIV/0!</v>
      </c>
      <c r="J94" s="206"/>
      <c r="K94" s="208" t="s">
        <v>250</v>
      </c>
      <c r="L94" s="233"/>
    </row>
    <row r="95" spans="1:12" ht="24.65" hidden="1" customHeight="1" thickBot="1">
      <c r="A95" s="444" t="s">
        <v>100</v>
      </c>
      <c r="B95" s="445"/>
      <c r="C95" s="445"/>
      <c r="D95" s="445"/>
      <c r="E95" s="446"/>
      <c r="F95" s="234">
        <f>SUM(F92:F94)</f>
        <v>0</v>
      </c>
      <c r="G95" s="234">
        <f>SUM(G92:G94)</f>
        <v>0</v>
      </c>
      <c r="H95" s="189">
        <f>F95-G95</f>
        <v>0</v>
      </c>
      <c r="I95" s="190" t="e">
        <f>-1+(F95/G95)</f>
        <v>#DIV/0!</v>
      </c>
      <c r="J95" s="229"/>
      <c r="K95" s="192"/>
      <c r="L95" s="235"/>
    </row>
    <row r="96" spans="1:12" ht="24.65" customHeight="1" thickBot="1">
      <c r="A96" s="447" t="s">
        <v>251</v>
      </c>
      <c r="B96" s="448"/>
      <c r="C96" s="448"/>
      <c r="D96" s="448"/>
      <c r="E96" s="449"/>
      <c r="F96" s="236">
        <f>SUM(F95,F91,F83,F75,F65,F48,F30,F24)</f>
        <v>700</v>
      </c>
      <c r="G96" s="236">
        <f>SUM(G95,G91,G83,G75,G65,G48,G30,G24)</f>
        <v>1700</v>
      </c>
      <c r="H96" s="237">
        <f>F96-G96</f>
        <v>-1000</v>
      </c>
      <c r="I96" s="238">
        <f>SUM(H96/G96)</f>
        <v>-0.58823529411764708</v>
      </c>
      <c r="J96" s="239">
        <f>SUM(J48+J65)</f>
        <v>120</v>
      </c>
      <c r="K96" s="240"/>
      <c r="L96" s="241"/>
    </row>
    <row r="97" spans="1:12" ht="13">
      <c r="G97" s="242"/>
      <c r="J97" s="243"/>
    </row>
    <row r="99" spans="1:12" customFormat="1" ht="3.75" customHeight="1">
      <c r="A99" s="8"/>
      <c r="B99" s="8"/>
      <c r="C99" s="8"/>
      <c r="D99" s="8"/>
      <c r="E99" s="8"/>
      <c r="F99" s="8"/>
      <c r="G99" s="8"/>
      <c r="H99" s="8"/>
      <c r="I99" s="8"/>
      <c r="J99" s="8"/>
      <c r="K99" s="8"/>
      <c r="L99" s="8"/>
    </row>
  </sheetData>
  <mergeCells count="28">
    <mergeCell ref="A1:L1"/>
    <mergeCell ref="I3:J3"/>
    <mergeCell ref="A6:A7"/>
    <mergeCell ref="C6:C7"/>
    <mergeCell ref="D6:D7"/>
    <mergeCell ref="E6:E7"/>
    <mergeCell ref="H6:H7"/>
    <mergeCell ref="I6:I7"/>
    <mergeCell ref="K6:K7"/>
    <mergeCell ref="A75:E75"/>
    <mergeCell ref="L6:L7"/>
    <mergeCell ref="A8:L8"/>
    <mergeCell ref="A9:A23"/>
    <mergeCell ref="A24:E24"/>
    <mergeCell ref="A25:A29"/>
    <mergeCell ref="A30:E30"/>
    <mergeCell ref="A31:A47"/>
    <mergeCell ref="A48:E48"/>
    <mergeCell ref="A49:A64"/>
    <mergeCell ref="A65:E65"/>
    <mergeCell ref="A66:A74"/>
    <mergeCell ref="A96:E96"/>
    <mergeCell ref="A76:A82"/>
    <mergeCell ref="A83:E83"/>
    <mergeCell ref="A84:A90"/>
    <mergeCell ref="A91:E91"/>
    <mergeCell ref="A92:A94"/>
    <mergeCell ref="A95:E95"/>
  </mergeCells>
  <pageMargins left="0.74803149606299213" right="0.74803149606299213" top="0.98425196850393704" bottom="1.0236220472440944" header="0.51181102362204722" footer="0.51181102362204722"/>
  <pageSetup paperSize="9" scale="36" fitToHeight="0" orientation="landscape" r:id="rId1"/>
  <headerFooter>
    <oddFooter>&amp;L&amp;1#&amp;"Calibri"&amp;9&amp;K0078D7Business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F78E-C0CB-4311-B105-0BDB4EA1D3AD}">
  <sheetPr>
    <pageSetUpPr fitToPage="1"/>
  </sheetPr>
  <dimension ref="A1:W99"/>
  <sheetViews>
    <sheetView zoomScale="75" zoomScaleNormal="75" workbookViewId="0">
      <selection activeCell="F65" sqref="F65"/>
    </sheetView>
  </sheetViews>
  <sheetFormatPr defaultColWidth="9.08984375" defaultRowHeight="12.5"/>
  <cols>
    <col min="1" max="1" width="23.90625" style="90" bestFit="1" customWidth="1"/>
    <col min="2" max="2" width="9.08984375" style="137"/>
    <col min="3" max="3" width="42.54296875" style="90" customWidth="1"/>
    <col min="4" max="4" width="12.08984375" style="90" bestFit="1" customWidth="1"/>
    <col min="5" max="5" width="42.54296875" style="90" bestFit="1" customWidth="1"/>
    <col min="6" max="6" width="16.90625" style="138" bestFit="1" customWidth="1"/>
    <col min="7" max="7" width="16.90625" style="139" bestFit="1" customWidth="1"/>
    <col min="8" max="8" width="14.08984375" style="138" customWidth="1"/>
    <col min="9" max="9" width="16.08984375" style="138" customWidth="1"/>
    <col min="10" max="10" width="14.08984375" style="138" bestFit="1" customWidth="1"/>
    <col min="11" max="11" width="48.453125" style="90" customWidth="1"/>
    <col min="12" max="12" width="108.08984375" style="90" customWidth="1"/>
    <col min="13" max="16384" width="9.08984375" style="90"/>
  </cols>
  <sheetData>
    <row r="1" spans="1:13" customFormat="1" ht="12.9" customHeight="1">
      <c r="A1" s="488" t="s">
        <v>290</v>
      </c>
      <c r="B1" s="489"/>
      <c r="C1" s="489"/>
      <c r="D1" s="489"/>
      <c r="E1" s="489"/>
      <c r="F1" s="489"/>
      <c r="G1" s="489"/>
      <c r="H1" s="489"/>
      <c r="I1" s="489"/>
      <c r="J1" s="489"/>
      <c r="K1" s="489"/>
      <c r="L1" s="490"/>
    </row>
    <row r="3" spans="1:13" ht="13">
      <c r="A3" s="126">
        <f>' Property Summary'!D6</f>
        <v>84900</v>
      </c>
      <c r="B3" s="127"/>
      <c r="C3" s="128" t="str">
        <f>' Property Summary'!D5</f>
        <v>Woodlands Business Park, Milton Keynes, MK14 6EY</v>
      </c>
      <c r="D3" s="128"/>
      <c r="E3" s="128"/>
      <c r="F3" s="129"/>
      <c r="G3" s="130" t="s">
        <v>51</v>
      </c>
      <c r="H3" s="131" t="s">
        <v>52</v>
      </c>
      <c r="I3" s="497" t="s">
        <v>53</v>
      </c>
      <c r="J3" s="497"/>
      <c r="K3" s="132"/>
      <c r="L3" s="132"/>
    </row>
    <row r="4" spans="1:13" ht="13">
      <c r="A4" s="128"/>
      <c r="B4" s="127"/>
      <c r="C4" s="289">
        <f>' Property Summary'!D10</f>
        <v>46022</v>
      </c>
      <c r="D4" s="133"/>
      <c r="E4" s="128"/>
      <c r="F4" s="129"/>
      <c r="G4" s="134" t="s">
        <v>54</v>
      </c>
      <c r="H4" s="135">
        <f>'Apportionment Detail'!B38</f>
        <v>18881</v>
      </c>
      <c r="I4" s="129"/>
      <c r="J4" s="129"/>
      <c r="K4" s="136"/>
      <c r="L4" s="136"/>
    </row>
    <row r="5" spans="1:13" ht="13" thickBot="1">
      <c r="H5" s="90"/>
      <c r="I5" s="90"/>
      <c r="J5" s="90"/>
    </row>
    <row r="6" spans="1:13" s="244" customFormat="1" ht="35.15" customHeight="1">
      <c r="A6" s="482" t="s">
        <v>55</v>
      </c>
      <c r="B6" s="326"/>
      <c r="C6" s="484" t="s">
        <v>56</v>
      </c>
      <c r="D6" s="484" t="s">
        <v>57</v>
      </c>
      <c r="E6" s="459" t="s">
        <v>58</v>
      </c>
      <c r="F6" s="328" t="s">
        <v>60</v>
      </c>
      <c r="G6" s="313" t="s">
        <v>60</v>
      </c>
      <c r="H6" s="486" t="s">
        <v>61</v>
      </c>
      <c r="I6" s="486" t="s">
        <v>62</v>
      </c>
      <c r="J6" s="328" t="s">
        <v>409</v>
      </c>
      <c r="K6" s="459" t="s">
        <v>63</v>
      </c>
      <c r="L6" s="461" t="s">
        <v>64</v>
      </c>
      <c r="M6" s="90"/>
    </row>
    <row r="7" spans="1:13" s="109" customFormat="1" ht="19.5" customHeight="1" thickBot="1">
      <c r="A7" s="496"/>
      <c r="B7" s="327"/>
      <c r="C7" s="495"/>
      <c r="D7" s="495"/>
      <c r="E7" s="492"/>
      <c r="F7" s="314">
        <v>46022</v>
      </c>
      <c r="G7" s="315">
        <v>45657</v>
      </c>
      <c r="H7" s="494"/>
      <c r="I7" s="494"/>
      <c r="J7" s="314">
        <v>45657</v>
      </c>
      <c r="K7" s="492"/>
      <c r="L7" s="493"/>
      <c r="M7" s="108"/>
    </row>
    <row r="8" spans="1:13" ht="24.65" customHeight="1">
      <c r="A8" s="488" t="s">
        <v>290</v>
      </c>
      <c r="B8" s="489"/>
      <c r="C8" s="489"/>
      <c r="D8" s="489"/>
      <c r="E8" s="489"/>
      <c r="F8" s="489"/>
      <c r="G8" s="489"/>
      <c r="H8" s="489"/>
      <c r="I8" s="489"/>
      <c r="J8" s="489"/>
      <c r="K8" s="489"/>
      <c r="L8" s="490"/>
    </row>
    <row r="9" spans="1:13" ht="24.65" hidden="1" customHeight="1">
      <c r="A9" s="491" t="s">
        <v>66</v>
      </c>
      <c r="B9" s="140">
        <v>1</v>
      </c>
      <c r="C9" s="141" t="s">
        <v>67</v>
      </c>
      <c r="D9" s="141" t="s">
        <v>68</v>
      </c>
      <c r="E9" s="141" t="s">
        <v>69</v>
      </c>
      <c r="F9" s="142"/>
      <c r="G9" s="142"/>
      <c r="H9" s="142">
        <f>F9-G9</f>
        <v>0</v>
      </c>
      <c r="I9" s="143" t="e">
        <f>-1+(F9/G9)</f>
        <v>#DIV/0!</v>
      </c>
      <c r="J9" s="144"/>
      <c r="K9" s="145" t="s">
        <v>69</v>
      </c>
      <c r="L9" s="146"/>
    </row>
    <row r="10" spans="1:13" ht="24.65" hidden="1" customHeight="1" thickBot="1">
      <c r="A10" s="466"/>
      <c r="B10" s="147">
        <v>2</v>
      </c>
      <c r="C10" s="148" t="s">
        <v>70</v>
      </c>
      <c r="D10" s="148" t="s">
        <v>71</v>
      </c>
      <c r="E10" s="148" t="s">
        <v>72</v>
      </c>
      <c r="F10" s="149"/>
      <c r="G10" s="149"/>
      <c r="H10" s="149">
        <f t="shared" ref="H10:H79" si="0">F10-G10</f>
        <v>0</v>
      </c>
      <c r="I10" s="150" t="e">
        <f t="shared" ref="I10:I79" si="1">-1+(F10/G10)</f>
        <v>#DIV/0!</v>
      </c>
      <c r="J10" s="151"/>
      <c r="K10" s="152" t="s">
        <v>72</v>
      </c>
      <c r="L10" s="153"/>
    </row>
    <row r="11" spans="1:13" ht="24.65" hidden="1" customHeight="1" thickBot="1">
      <c r="A11" s="466"/>
      <c r="B11" s="147"/>
      <c r="C11" s="148" t="s">
        <v>70</v>
      </c>
      <c r="D11" s="148" t="s">
        <v>73</v>
      </c>
      <c r="E11" s="148" t="s">
        <v>74</v>
      </c>
      <c r="F11" s="149"/>
      <c r="G11" s="149"/>
      <c r="H11" s="149">
        <f t="shared" si="0"/>
        <v>0</v>
      </c>
      <c r="I11" s="150" t="e">
        <f t="shared" si="1"/>
        <v>#DIV/0!</v>
      </c>
      <c r="J11" s="151"/>
      <c r="K11" s="152" t="s">
        <v>74</v>
      </c>
      <c r="L11" s="153"/>
    </row>
    <row r="12" spans="1:13" ht="24.65" hidden="1" customHeight="1" thickBot="1">
      <c r="A12" s="466"/>
      <c r="B12" s="147"/>
      <c r="C12" s="148" t="s">
        <v>70</v>
      </c>
      <c r="D12" s="148" t="s">
        <v>75</v>
      </c>
      <c r="E12" s="148" t="s">
        <v>76</v>
      </c>
      <c r="F12" s="149"/>
      <c r="G12" s="149"/>
      <c r="H12" s="149">
        <f t="shared" si="0"/>
        <v>0</v>
      </c>
      <c r="I12" s="150" t="e">
        <f t="shared" si="1"/>
        <v>#DIV/0!</v>
      </c>
      <c r="J12" s="151"/>
      <c r="K12" s="152" t="s">
        <v>76</v>
      </c>
      <c r="L12" s="153"/>
    </row>
    <row r="13" spans="1:13" ht="24.65" hidden="1" customHeight="1" thickBot="1">
      <c r="A13" s="466"/>
      <c r="B13" s="147">
        <v>3</v>
      </c>
      <c r="C13" s="148" t="s">
        <v>77</v>
      </c>
      <c r="D13" s="148" t="s">
        <v>78</v>
      </c>
      <c r="E13" s="148" t="s">
        <v>79</v>
      </c>
      <c r="F13" s="149"/>
      <c r="G13" s="149"/>
      <c r="H13" s="149">
        <f t="shared" si="0"/>
        <v>0</v>
      </c>
      <c r="I13" s="150" t="e">
        <f t="shared" si="1"/>
        <v>#DIV/0!</v>
      </c>
      <c r="J13" s="151"/>
      <c r="K13" s="152" t="s">
        <v>79</v>
      </c>
      <c r="L13" s="153"/>
    </row>
    <row r="14" spans="1:13" ht="24.65" hidden="1" customHeight="1" thickBot="1">
      <c r="A14" s="466"/>
      <c r="B14" s="147"/>
      <c r="C14" s="148" t="s">
        <v>77</v>
      </c>
      <c r="D14" s="148" t="s">
        <v>80</v>
      </c>
      <c r="E14" s="148" t="s">
        <v>81</v>
      </c>
      <c r="F14" s="149"/>
      <c r="G14" s="149"/>
      <c r="H14" s="149">
        <f t="shared" si="0"/>
        <v>0</v>
      </c>
      <c r="I14" s="150" t="e">
        <f t="shared" si="1"/>
        <v>#DIV/0!</v>
      </c>
      <c r="J14" s="151"/>
      <c r="K14" s="152" t="s">
        <v>81</v>
      </c>
      <c r="L14" s="153"/>
    </row>
    <row r="15" spans="1:13" ht="24.65" hidden="1" customHeight="1" thickBot="1">
      <c r="A15" s="466"/>
      <c r="B15" s="147"/>
      <c r="C15" s="148" t="s">
        <v>77</v>
      </c>
      <c r="D15" s="148" t="s">
        <v>82</v>
      </c>
      <c r="E15" s="148" t="s">
        <v>83</v>
      </c>
      <c r="F15" s="149"/>
      <c r="G15" s="149"/>
      <c r="H15" s="149">
        <f t="shared" si="0"/>
        <v>0</v>
      </c>
      <c r="I15" s="150" t="e">
        <f t="shared" si="1"/>
        <v>#DIV/0!</v>
      </c>
      <c r="J15" s="151"/>
      <c r="K15" s="152" t="s">
        <v>83</v>
      </c>
      <c r="L15" s="153"/>
    </row>
    <row r="16" spans="1:13" ht="24.65" hidden="1" customHeight="1" thickBot="1">
      <c r="A16" s="466"/>
      <c r="B16" s="147"/>
      <c r="C16" s="148" t="s">
        <v>77</v>
      </c>
      <c r="D16" s="148" t="s">
        <v>84</v>
      </c>
      <c r="E16" s="148" t="s">
        <v>85</v>
      </c>
      <c r="F16" s="149"/>
      <c r="G16" s="149"/>
      <c r="H16" s="149">
        <f t="shared" si="0"/>
        <v>0</v>
      </c>
      <c r="I16" s="150" t="e">
        <f t="shared" si="1"/>
        <v>#DIV/0!</v>
      </c>
      <c r="J16" s="151"/>
      <c r="K16" s="152" t="s">
        <v>85</v>
      </c>
      <c r="L16" s="153"/>
    </row>
    <row r="17" spans="1:23" ht="24.65" hidden="1" customHeight="1" thickBot="1">
      <c r="A17" s="466"/>
      <c r="B17" s="147"/>
      <c r="C17" s="148" t="s">
        <v>77</v>
      </c>
      <c r="D17" s="148" t="s">
        <v>86</v>
      </c>
      <c r="E17" s="148" t="s">
        <v>87</v>
      </c>
      <c r="F17" s="149"/>
      <c r="G17" s="149"/>
      <c r="H17" s="149">
        <f t="shared" si="0"/>
        <v>0</v>
      </c>
      <c r="I17" s="150" t="e">
        <f t="shared" si="1"/>
        <v>#DIV/0!</v>
      </c>
      <c r="J17" s="151"/>
      <c r="K17" s="152" t="s">
        <v>87</v>
      </c>
      <c r="L17" s="153"/>
    </row>
    <row r="18" spans="1:23" ht="24.65" hidden="1" customHeight="1" thickBot="1">
      <c r="A18" s="466"/>
      <c r="B18" s="147"/>
      <c r="C18" s="148" t="s">
        <v>77</v>
      </c>
      <c r="D18" s="148" t="s">
        <v>88</v>
      </c>
      <c r="E18" s="148" t="s">
        <v>89</v>
      </c>
      <c r="F18" s="149"/>
      <c r="G18" s="149"/>
      <c r="H18" s="149">
        <f t="shared" si="0"/>
        <v>0</v>
      </c>
      <c r="I18" s="150" t="e">
        <f t="shared" si="1"/>
        <v>#DIV/0!</v>
      </c>
      <c r="J18" s="151"/>
      <c r="K18" s="152" t="s">
        <v>89</v>
      </c>
      <c r="L18" s="153"/>
    </row>
    <row r="19" spans="1:23" ht="24.65" hidden="1" customHeight="1" thickBot="1">
      <c r="A19" s="466"/>
      <c r="B19" s="147"/>
      <c r="C19" s="148" t="s">
        <v>77</v>
      </c>
      <c r="D19" s="148" t="s">
        <v>90</v>
      </c>
      <c r="E19" s="148" t="s">
        <v>91</v>
      </c>
      <c r="F19" s="149"/>
      <c r="G19" s="154"/>
      <c r="H19" s="149">
        <f t="shared" si="0"/>
        <v>0</v>
      </c>
      <c r="I19" s="150" t="e">
        <f t="shared" si="1"/>
        <v>#DIV/0!</v>
      </c>
      <c r="J19" s="155"/>
      <c r="K19" s="152" t="s">
        <v>91</v>
      </c>
      <c r="L19" s="153"/>
    </row>
    <row r="20" spans="1:23" s="109" customFormat="1" ht="24.65" hidden="1" customHeight="1" thickBot="1">
      <c r="A20" s="466"/>
      <c r="B20" s="147"/>
      <c r="C20" s="148" t="s">
        <v>77</v>
      </c>
      <c r="D20" s="148">
        <v>10370</v>
      </c>
      <c r="E20" s="148" t="s">
        <v>92</v>
      </c>
      <c r="F20" s="149"/>
      <c r="G20" s="154"/>
      <c r="H20" s="149">
        <f t="shared" si="0"/>
        <v>0</v>
      </c>
      <c r="I20" s="150" t="e">
        <f t="shared" si="1"/>
        <v>#DIV/0!</v>
      </c>
      <c r="J20" s="155"/>
      <c r="K20" s="152" t="s">
        <v>92</v>
      </c>
      <c r="L20" s="153"/>
      <c r="M20" s="108"/>
    </row>
    <row r="21" spans="1:23" ht="24.65" hidden="1" customHeight="1" thickBot="1">
      <c r="A21" s="466"/>
      <c r="B21" s="147">
        <v>4</v>
      </c>
      <c r="C21" s="148" t="s">
        <v>93</v>
      </c>
      <c r="D21" s="148" t="s">
        <v>94</v>
      </c>
      <c r="E21" s="148" t="s">
        <v>95</v>
      </c>
      <c r="F21" s="149"/>
      <c r="G21" s="156"/>
      <c r="H21" s="149">
        <f t="shared" si="0"/>
        <v>0</v>
      </c>
      <c r="I21" s="150" t="e">
        <f t="shared" si="1"/>
        <v>#DIV/0!</v>
      </c>
      <c r="J21" s="157"/>
      <c r="K21" s="152" t="s">
        <v>95</v>
      </c>
      <c r="L21" s="153"/>
      <c r="W21" s="90" t="s">
        <v>253</v>
      </c>
    </row>
    <row r="22" spans="1:23" ht="24.65" hidden="1" customHeight="1" thickBot="1">
      <c r="A22" s="466"/>
      <c r="B22" s="158"/>
      <c r="C22" s="148" t="s">
        <v>93</v>
      </c>
      <c r="D22" s="148" t="s">
        <v>96</v>
      </c>
      <c r="E22" s="148" t="s">
        <v>97</v>
      </c>
      <c r="F22" s="159"/>
      <c r="G22" s="160"/>
      <c r="H22" s="149">
        <f t="shared" si="0"/>
        <v>0</v>
      </c>
      <c r="I22" s="150" t="e">
        <f t="shared" si="1"/>
        <v>#DIV/0!</v>
      </c>
      <c r="J22" s="161"/>
      <c r="K22" s="152" t="s">
        <v>97</v>
      </c>
      <c r="L22" s="162"/>
    </row>
    <row r="23" spans="1:23" ht="24.65" hidden="1" customHeight="1" thickBot="1">
      <c r="A23" s="467"/>
      <c r="B23" s="163"/>
      <c r="C23" s="164" t="s">
        <v>93</v>
      </c>
      <c r="D23" s="164" t="s">
        <v>98</v>
      </c>
      <c r="E23" s="164" t="s">
        <v>99</v>
      </c>
      <c r="F23" s="165"/>
      <c r="G23" s="166"/>
      <c r="H23" s="165">
        <f t="shared" si="0"/>
        <v>0</v>
      </c>
      <c r="I23" s="167" t="e">
        <f t="shared" si="1"/>
        <v>#DIV/0!</v>
      </c>
      <c r="J23" s="168"/>
      <c r="K23" s="170" t="s">
        <v>99</v>
      </c>
      <c r="L23" s="171"/>
    </row>
    <row r="24" spans="1:23" ht="24.65" hidden="1" customHeight="1" thickBot="1">
      <c r="A24" s="468" t="s">
        <v>100</v>
      </c>
      <c r="B24" s="469"/>
      <c r="C24" s="469"/>
      <c r="D24" s="469"/>
      <c r="E24" s="470"/>
      <c r="F24" s="172">
        <f>SUM(F9:F23)</f>
        <v>0</v>
      </c>
      <c r="G24" s="172">
        <f t="shared" ref="G24" si="2">SUM(G9:G23)</f>
        <v>0</v>
      </c>
      <c r="H24" s="172">
        <f>F24-G24</f>
        <v>0</v>
      </c>
      <c r="I24" s="173" t="e">
        <f>-1+(F24/G24)</f>
        <v>#DIV/0!</v>
      </c>
      <c r="J24" s="174"/>
      <c r="K24" s="175"/>
      <c r="L24" s="176"/>
    </row>
    <row r="25" spans="1:23" ht="24.65" hidden="1" customHeight="1" thickBot="1">
      <c r="A25" s="471" t="s">
        <v>101</v>
      </c>
      <c r="B25" s="177">
        <v>5</v>
      </c>
      <c r="C25" s="178" t="s">
        <v>102</v>
      </c>
      <c r="D25" s="178" t="s">
        <v>103</v>
      </c>
      <c r="E25" s="178" t="s">
        <v>102</v>
      </c>
      <c r="F25" s="142"/>
      <c r="G25" s="179"/>
      <c r="H25" s="142">
        <f t="shared" si="0"/>
        <v>0</v>
      </c>
      <c r="I25" s="143" t="e">
        <f t="shared" si="1"/>
        <v>#DIV/0!</v>
      </c>
      <c r="J25" s="180"/>
      <c r="K25" s="145" t="s">
        <v>102</v>
      </c>
      <c r="L25" s="146"/>
      <c r="M25" s="181"/>
    </row>
    <row r="26" spans="1:23" ht="24.65" hidden="1" customHeight="1" thickBot="1">
      <c r="A26" s="472"/>
      <c r="B26" s="182">
        <v>6</v>
      </c>
      <c r="C26" s="183" t="s">
        <v>104</v>
      </c>
      <c r="D26" s="183" t="s">
        <v>105</v>
      </c>
      <c r="E26" s="183" t="s">
        <v>104</v>
      </c>
      <c r="F26" s="149"/>
      <c r="G26" s="156"/>
      <c r="H26" s="149">
        <f t="shared" si="0"/>
        <v>0</v>
      </c>
      <c r="I26" s="150" t="e">
        <f t="shared" si="1"/>
        <v>#DIV/0!</v>
      </c>
      <c r="J26" s="155"/>
      <c r="K26" s="152" t="s">
        <v>104</v>
      </c>
      <c r="L26" s="184"/>
      <c r="M26" s="181"/>
    </row>
    <row r="27" spans="1:23" ht="24.65" hidden="1" customHeight="1" thickBot="1">
      <c r="A27" s="472"/>
      <c r="B27" s="182">
        <v>7</v>
      </c>
      <c r="C27" s="183" t="s">
        <v>106</v>
      </c>
      <c r="D27" s="183" t="s">
        <v>107</v>
      </c>
      <c r="E27" s="183" t="s">
        <v>106</v>
      </c>
      <c r="F27" s="149"/>
      <c r="G27" s="156"/>
      <c r="H27" s="149">
        <f t="shared" si="0"/>
        <v>0</v>
      </c>
      <c r="I27" s="150" t="e">
        <f t="shared" si="1"/>
        <v>#DIV/0!</v>
      </c>
      <c r="J27" s="155"/>
      <c r="K27" s="152" t="s">
        <v>106</v>
      </c>
      <c r="L27" s="184"/>
      <c r="M27" s="181"/>
    </row>
    <row r="28" spans="1:23" ht="24.65" hidden="1" customHeight="1" thickBot="1">
      <c r="A28" s="472"/>
      <c r="B28" s="182">
        <v>8</v>
      </c>
      <c r="C28" s="183" t="s">
        <v>108</v>
      </c>
      <c r="D28" s="183" t="s">
        <v>109</v>
      </c>
      <c r="E28" s="183" t="s">
        <v>110</v>
      </c>
      <c r="F28" s="149"/>
      <c r="G28" s="156"/>
      <c r="H28" s="149">
        <f t="shared" si="0"/>
        <v>0</v>
      </c>
      <c r="I28" s="150" t="e">
        <f t="shared" si="1"/>
        <v>#DIV/0!</v>
      </c>
      <c r="J28" s="155"/>
      <c r="K28" s="152" t="s">
        <v>110</v>
      </c>
      <c r="L28" s="184"/>
      <c r="M28" s="181"/>
    </row>
    <row r="29" spans="1:23" ht="24.65" hidden="1" customHeight="1" thickBot="1">
      <c r="A29" s="473"/>
      <c r="B29" s="185">
        <v>9</v>
      </c>
      <c r="C29" s="186" t="s">
        <v>111</v>
      </c>
      <c r="D29" s="186" t="s">
        <v>112</v>
      </c>
      <c r="E29" s="186" t="s">
        <v>113</v>
      </c>
      <c r="F29" s="165"/>
      <c r="G29" s="187"/>
      <c r="H29" s="165">
        <f t="shared" si="0"/>
        <v>0</v>
      </c>
      <c r="I29" s="167" t="e">
        <f t="shared" si="1"/>
        <v>#DIV/0!</v>
      </c>
      <c r="J29" s="188"/>
      <c r="K29" s="170" t="s">
        <v>113</v>
      </c>
      <c r="L29" s="171"/>
    </row>
    <row r="30" spans="1:23" ht="24.65" hidden="1" customHeight="1" thickBot="1">
      <c r="A30" s="474" t="s">
        <v>100</v>
      </c>
      <c r="B30" s="475"/>
      <c r="C30" s="475"/>
      <c r="D30" s="475"/>
      <c r="E30" s="476"/>
      <c r="F30" s="189">
        <f>SUM(F25:F29)</f>
        <v>0</v>
      </c>
      <c r="G30" s="189">
        <f>SUM(G25:G29)</f>
        <v>0</v>
      </c>
      <c r="H30" s="189">
        <f>F30-G30</f>
        <v>0</v>
      </c>
      <c r="I30" s="190" t="e">
        <f>-1+(F30/G30)</f>
        <v>#DIV/0!</v>
      </c>
      <c r="J30" s="191"/>
      <c r="K30" s="192"/>
      <c r="L30" s="193"/>
    </row>
    <row r="31" spans="1:23" ht="24.65" hidden="1" customHeight="1" thickBot="1">
      <c r="A31" s="477" t="s">
        <v>114</v>
      </c>
      <c r="B31" s="194">
        <v>10</v>
      </c>
      <c r="C31" s="195" t="s">
        <v>115</v>
      </c>
      <c r="D31" s="195" t="s">
        <v>116</v>
      </c>
      <c r="E31" s="195" t="s">
        <v>117</v>
      </c>
      <c r="F31" s="196"/>
      <c r="G31" s="197"/>
      <c r="H31" s="196">
        <f t="shared" si="0"/>
        <v>0</v>
      </c>
      <c r="I31" s="198" t="e">
        <f t="shared" si="1"/>
        <v>#DIV/0!</v>
      </c>
      <c r="J31" s="199"/>
      <c r="K31" s="201" t="s">
        <v>117</v>
      </c>
      <c r="L31" s="202"/>
    </row>
    <row r="32" spans="1:23" ht="24.65" hidden="1" customHeight="1" thickBot="1">
      <c r="A32" s="477"/>
      <c r="B32" s="147"/>
      <c r="C32" s="148" t="s">
        <v>115</v>
      </c>
      <c r="D32" s="148" t="s">
        <v>118</v>
      </c>
      <c r="E32" s="148" t="s">
        <v>119</v>
      </c>
      <c r="F32" s="149"/>
      <c r="G32" s="156"/>
      <c r="H32" s="149">
        <f t="shared" si="0"/>
        <v>0</v>
      </c>
      <c r="I32" s="150" t="e">
        <f t="shared" si="1"/>
        <v>#DIV/0!</v>
      </c>
      <c r="J32" s="155"/>
      <c r="K32" s="152" t="s">
        <v>119</v>
      </c>
      <c r="L32" s="153"/>
    </row>
    <row r="33" spans="1:12" ht="24.65" customHeight="1" thickBot="1">
      <c r="A33" s="477"/>
      <c r="B33" s="147">
        <v>11</v>
      </c>
      <c r="C33" s="148" t="s">
        <v>120</v>
      </c>
      <c r="D33" s="148" t="s">
        <v>121</v>
      </c>
      <c r="E33" s="148" t="s">
        <v>122</v>
      </c>
      <c r="F33" s="149">
        <v>200</v>
      </c>
      <c r="G33" s="149">
        <v>200</v>
      </c>
      <c r="H33" s="149">
        <f t="shared" si="0"/>
        <v>0</v>
      </c>
      <c r="I33" s="150">
        <f t="shared" si="1"/>
        <v>0</v>
      </c>
      <c r="J33" s="155">
        <v>120</v>
      </c>
      <c r="K33" s="152" t="s">
        <v>122</v>
      </c>
      <c r="L33" s="333" t="s">
        <v>396</v>
      </c>
    </row>
    <row r="34" spans="1:12" ht="24.65" hidden="1" customHeight="1" thickBot="1">
      <c r="A34" s="477"/>
      <c r="B34" s="147"/>
      <c r="C34" s="148" t="s">
        <v>120</v>
      </c>
      <c r="D34" s="148" t="s">
        <v>123</v>
      </c>
      <c r="E34" s="148" t="s">
        <v>124</v>
      </c>
      <c r="F34" s="149"/>
      <c r="G34" s="149"/>
      <c r="H34" s="149">
        <f t="shared" si="0"/>
        <v>0</v>
      </c>
      <c r="I34" s="150" t="e">
        <f t="shared" si="1"/>
        <v>#DIV/0!</v>
      </c>
      <c r="J34" s="155"/>
      <c r="K34" s="152" t="s">
        <v>124</v>
      </c>
      <c r="L34" s="153"/>
    </row>
    <row r="35" spans="1:12" ht="24.65" hidden="1" customHeight="1" thickBot="1">
      <c r="A35" s="477"/>
      <c r="B35" s="147"/>
      <c r="C35" s="148" t="s">
        <v>120</v>
      </c>
      <c r="D35" s="148" t="s">
        <v>125</v>
      </c>
      <c r="E35" s="148" t="s">
        <v>126</v>
      </c>
      <c r="F35" s="149"/>
      <c r="G35" s="149"/>
      <c r="H35" s="149">
        <f t="shared" si="0"/>
        <v>0</v>
      </c>
      <c r="I35" s="150" t="e">
        <f t="shared" si="1"/>
        <v>#DIV/0!</v>
      </c>
      <c r="J35" s="155"/>
      <c r="K35" s="152" t="s">
        <v>126</v>
      </c>
      <c r="L35" s="153"/>
    </row>
    <row r="36" spans="1:12" ht="24.65" hidden="1" customHeight="1" thickBot="1">
      <c r="A36" s="477"/>
      <c r="B36" s="147"/>
      <c r="C36" s="148" t="s">
        <v>120</v>
      </c>
      <c r="D36" s="148" t="s">
        <v>127</v>
      </c>
      <c r="E36" s="148" t="s">
        <v>128</v>
      </c>
      <c r="F36" s="149"/>
      <c r="G36" s="149"/>
      <c r="H36" s="149">
        <f t="shared" si="0"/>
        <v>0</v>
      </c>
      <c r="I36" s="150" t="e">
        <f t="shared" si="1"/>
        <v>#DIV/0!</v>
      </c>
      <c r="J36" s="155"/>
      <c r="K36" s="152" t="s">
        <v>128</v>
      </c>
      <c r="L36" s="153"/>
    </row>
    <row r="37" spans="1:12" ht="24.65" hidden="1" customHeight="1" thickBot="1">
      <c r="A37" s="477"/>
      <c r="B37" s="147"/>
      <c r="C37" s="148" t="s">
        <v>120</v>
      </c>
      <c r="D37" s="148" t="s">
        <v>129</v>
      </c>
      <c r="E37" s="148" t="s">
        <v>130</v>
      </c>
      <c r="F37" s="149"/>
      <c r="G37" s="149"/>
      <c r="H37" s="149">
        <f t="shared" si="0"/>
        <v>0</v>
      </c>
      <c r="I37" s="150" t="e">
        <f t="shared" si="1"/>
        <v>#DIV/0!</v>
      </c>
      <c r="J37" s="155"/>
      <c r="K37" s="152" t="s">
        <v>130</v>
      </c>
      <c r="L37" s="153"/>
    </row>
    <row r="38" spans="1:12" ht="24.65" hidden="1" customHeight="1" thickBot="1">
      <c r="A38" s="477"/>
      <c r="B38" s="147"/>
      <c r="C38" s="148" t="s">
        <v>120</v>
      </c>
      <c r="D38" s="148" t="s">
        <v>131</v>
      </c>
      <c r="E38" s="148" t="s">
        <v>132</v>
      </c>
      <c r="F38" s="149"/>
      <c r="G38" s="149"/>
      <c r="H38" s="149">
        <f t="shared" si="0"/>
        <v>0</v>
      </c>
      <c r="I38" s="150" t="e">
        <f t="shared" si="1"/>
        <v>#DIV/0!</v>
      </c>
      <c r="J38" s="155"/>
      <c r="K38" s="152" t="s">
        <v>132</v>
      </c>
      <c r="L38" s="153"/>
    </row>
    <row r="39" spans="1:12" ht="24.65" hidden="1" customHeight="1" thickBot="1">
      <c r="A39" s="477"/>
      <c r="B39" s="147"/>
      <c r="C39" s="148" t="s">
        <v>120</v>
      </c>
      <c r="D39" s="148" t="s">
        <v>133</v>
      </c>
      <c r="E39" s="148" t="s">
        <v>134</v>
      </c>
      <c r="F39" s="149"/>
      <c r="G39" s="149"/>
      <c r="H39" s="149">
        <f t="shared" si="0"/>
        <v>0</v>
      </c>
      <c r="I39" s="150" t="e">
        <f t="shared" si="1"/>
        <v>#DIV/0!</v>
      </c>
      <c r="J39" s="155"/>
      <c r="K39" s="152" t="s">
        <v>134</v>
      </c>
      <c r="L39" s="153"/>
    </row>
    <row r="40" spans="1:12" ht="24.65" hidden="1" customHeight="1" thickBot="1">
      <c r="A40" s="477"/>
      <c r="B40" s="147">
        <v>12</v>
      </c>
      <c r="C40" s="148" t="s">
        <v>135</v>
      </c>
      <c r="D40" s="148" t="s">
        <v>136</v>
      </c>
      <c r="E40" s="148" t="s">
        <v>137</v>
      </c>
      <c r="F40" s="149"/>
      <c r="G40" s="149"/>
      <c r="H40" s="149">
        <f t="shared" si="0"/>
        <v>0</v>
      </c>
      <c r="I40" s="150" t="e">
        <f t="shared" si="1"/>
        <v>#DIV/0!</v>
      </c>
      <c r="J40" s="155"/>
      <c r="K40" s="152" t="s">
        <v>137</v>
      </c>
      <c r="L40" s="153"/>
    </row>
    <row r="41" spans="1:12" ht="24.65" hidden="1" customHeight="1" thickBot="1">
      <c r="A41" s="477"/>
      <c r="B41" s="147"/>
      <c r="C41" s="148" t="s">
        <v>135</v>
      </c>
      <c r="D41" s="148" t="s">
        <v>138</v>
      </c>
      <c r="E41" s="148" t="s">
        <v>139</v>
      </c>
      <c r="F41" s="149"/>
      <c r="G41" s="149"/>
      <c r="H41" s="149">
        <f t="shared" si="0"/>
        <v>0</v>
      </c>
      <c r="I41" s="150" t="e">
        <f t="shared" si="1"/>
        <v>#DIV/0!</v>
      </c>
      <c r="J41" s="155"/>
      <c r="K41" s="152" t="s">
        <v>139</v>
      </c>
      <c r="L41" s="153"/>
    </row>
    <row r="42" spans="1:12" ht="24.65" hidden="1" customHeight="1" thickBot="1">
      <c r="A42" s="477"/>
      <c r="B42" s="147"/>
      <c r="C42" s="148" t="s">
        <v>135</v>
      </c>
      <c r="D42" s="148" t="s">
        <v>140</v>
      </c>
      <c r="E42" s="148" t="s">
        <v>141</v>
      </c>
      <c r="F42" s="149"/>
      <c r="G42" s="149"/>
      <c r="H42" s="149">
        <f t="shared" si="0"/>
        <v>0</v>
      </c>
      <c r="I42" s="150" t="e">
        <f t="shared" si="1"/>
        <v>#DIV/0!</v>
      </c>
      <c r="J42" s="155"/>
      <c r="K42" s="152" t="s">
        <v>141</v>
      </c>
      <c r="L42" s="153"/>
    </row>
    <row r="43" spans="1:12" ht="24.65" hidden="1" customHeight="1" thickBot="1">
      <c r="A43" s="477"/>
      <c r="B43" s="147"/>
      <c r="C43" s="148" t="s">
        <v>142</v>
      </c>
      <c r="D43" s="148" t="s">
        <v>143</v>
      </c>
      <c r="E43" s="148" t="s">
        <v>144</v>
      </c>
      <c r="F43" s="149"/>
      <c r="G43" s="149"/>
      <c r="H43" s="149">
        <f t="shared" si="0"/>
        <v>0</v>
      </c>
      <c r="I43" s="150" t="e">
        <f t="shared" si="1"/>
        <v>#DIV/0!</v>
      </c>
      <c r="J43" s="155"/>
      <c r="K43" s="152" t="s">
        <v>144</v>
      </c>
      <c r="L43" s="153"/>
    </row>
    <row r="44" spans="1:12" ht="24.65" hidden="1" customHeight="1" thickBot="1">
      <c r="A44" s="477"/>
      <c r="B44" s="147">
        <v>13</v>
      </c>
      <c r="C44" s="148" t="s">
        <v>142</v>
      </c>
      <c r="D44" s="148" t="s">
        <v>145</v>
      </c>
      <c r="E44" s="148" t="s">
        <v>146</v>
      </c>
      <c r="F44" s="149"/>
      <c r="G44" s="149"/>
      <c r="H44" s="149">
        <f t="shared" si="0"/>
        <v>0</v>
      </c>
      <c r="I44" s="150" t="e">
        <f t="shared" si="1"/>
        <v>#DIV/0!</v>
      </c>
      <c r="J44" s="155"/>
      <c r="K44" s="152" t="s">
        <v>146</v>
      </c>
      <c r="L44" s="153"/>
    </row>
    <row r="45" spans="1:12" ht="24.65" hidden="1" customHeight="1" thickBot="1">
      <c r="A45" s="477"/>
      <c r="B45" s="147"/>
      <c r="C45" s="148" t="s">
        <v>142</v>
      </c>
      <c r="D45" s="148" t="s">
        <v>147</v>
      </c>
      <c r="E45" s="148" t="s">
        <v>148</v>
      </c>
      <c r="F45" s="149"/>
      <c r="G45" s="149"/>
      <c r="H45" s="149">
        <f t="shared" si="0"/>
        <v>0</v>
      </c>
      <c r="I45" s="150" t="e">
        <f t="shared" si="1"/>
        <v>#DIV/0!</v>
      </c>
      <c r="J45" s="155"/>
      <c r="K45" s="152" t="s">
        <v>148</v>
      </c>
      <c r="L45" s="153"/>
    </row>
    <row r="46" spans="1:12" ht="24.65" hidden="1" customHeight="1" thickBot="1">
      <c r="A46" s="477"/>
      <c r="B46" s="147"/>
      <c r="C46" s="148" t="s">
        <v>142</v>
      </c>
      <c r="D46" s="148" t="s">
        <v>149</v>
      </c>
      <c r="E46" s="148" t="s">
        <v>150</v>
      </c>
      <c r="F46" s="149"/>
      <c r="G46" s="149"/>
      <c r="H46" s="149">
        <f t="shared" si="0"/>
        <v>0</v>
      </c>
      <c r="I46" s="150" t="e">
        <f t="shared" si="1"/>
        <v>#DIV/0!</v>
      </c>
      <c r="J46" s="155"/>
      <c r="K46" s="152" t="s">
        <v>150</v>
      </c>
      <c r="L46" s="153"/>
    </row>
    <row r="47" spans="1:12" ht="24.65" hidden="1" customHeight="1" thickBot="1">
      <c r="A47" s="477"/>
      <c r="B47" s="158"/>
      <c r="C47" s="203" t="s">
        <v>142</v>
      </c>
      <c r="D47" s="203" t="s">
        <v>151</v>
      </c>
      <c r="E47" s="203" t="s">
        <v>152</v>
      </c>
      <c r="F47" s="159"/>
      <c r="G47" s="159"/>
      <c r="H47" s="159">
        <f t="shared" si="0"/>
        <v>0</v>
      </c>
      <c r="I47" s="205" t="e">
        <f t="shared" si="1"/>
        <v>#DIV/0!</v>
      </c>
      <c r="J47" s="206"/>
      <c r="K47" s="208" t="s">
        <v>152</v>
      </c>
      <c r="L47" s="162"/>
    </row>
    <row r="48" spans="1:12" ht="24.65" customHeight="1" thickBot="1">
      <c r="A48" s="468" t="s">
        <v>100</v>
      </c>
      <c r="B48" s="469"/>
      <c r="C48" s="469"/>
      <c r="D48" s="469"/>
      <c r="E48" s="470"/>
      <c r="F48" s="172">
        <f>SUM(F31:F47)</f>
        <v>200</v>
      </c>
      <c r="G48" s="172">
        <f>SUM(G31:G47)</f>
        <v>200</v>
      </c>
      <c r="H48" s="172">
        <f>F48-G48</f>
        <v>0</v>
      </c>
      <c r="I48" s="173">
        <f>-1+(F48/G48)</f>
        <v>0</v>
      </c>
      <c r="J48" s="174">
        <f>J33</f>
        <v>120</v>
      </c>
      <c r="K48" s="175"/>
      <c r="L48" s="176"/>
    </row>
    <row r="49" spans="1:12" ht="24.65" hidden="1" customHeight="1" thickBot="1">
      <c r="A49" s="453" t="s">
        <v>153</v>
      </c>
      <c r="B49" s="209">
        <v>14</v>
      </c>
      <c r="C49" s="210" t="s">
        <v>154</v>
      </c>
      <c r="D49" s="210" t="s">
        <v>155</v>
      </c>
      <c r="E49" s="210" t="s">
        <v>156</v>
      </c>
      <c r="F49" s="196"/>
      <c r="G49" s="196"/>
      <c r="H49" s="196">
        <f t="shared" si="0"/>
        <v>0</v>
      </c>
      <c r="I49" s="198" t="e">
        <f t="shared" si="1"/>
        <v>#DIV/0!</v>
      </c>
      <c r="J49" s="200"/>
      <c r="K49" s="201" t="s">
        <v>156</v>
      </c>
      <c r="L49" s="202"/>
    </row>
    <row r="50" spans="1:12" ht="24.65" hidden="1" customHeight="1" thickBot="1">
      <c r="A50" s="454"/>
      <c r="B50" s="211"/>
      <c r="C50" s="183" t="s">
        <v>154</v>
      </c>
      <c r="D50" s="183" t="s">
        <v>157</v>
      </c>
      <c r="E50" s="183" t="s">
        <v>158</v>
      </c>
      <c r="F50" s="149"/>
      <c r="G50" s="149"/>
      <c r="H50" s="149">
        <f t="shared" si="0"/>
        <v>0</v>
      </c>
      <c r="I50" s="150" t="e">
        <f t="shared" si="1"/>
        <v>#DIV/0!</v>
      </c>
      <c r="J50" s="151"/>
      <c r="K50" s="152" t="s">
        <v>158</v>
      </c>
      <c r="L50" s="153"/>
    </row>
    <row r="51" spans="1:12" ht="24.65" hidden="1" customHeight="1" thickBot="1">
      <c r="A51" s="454"/>
      <c r="B51" s="211"/>
      <c r="C51" s="183" t="s">
        <v>154</v>
      </c>
      <c r="D51" s="183" t="s">
        <v>159</v>
      </c>
      <c r="E51" s="183" t="s">
        <v>160</v>
      </c>
      <c r="F51" s="149"/>
      <c r="G51" s="149"/>
      <c r="H51" s="149">
        <f t="shared" si="0"/>
        <v>0</v>
      </c>
      <c r="I51" s="150" t="e">
        <f t="shared" si="1"/>
        <v>#DIV/0!</v>
      </c>
      <c r="J51" s="151"/>
      <c r="K51" s="152" t="s">
        <v>160</v>
      </c>
      <c r="L51" s="153"/>
    </row>
    <row r="52" spans="1:12" ht="24.65" hidden="1" customHeight="1" thickBot="1">
      <c r="A52" s="454"/>
      <c r="B52" s="211"/>
      <c r="C52" s="183" t="s">
        <v>154</v>
      </c>
      <c r="D52" s="183" t="s">
        <v>161</v>
      </c>
      <c r="E52" s="183" t="s">
        <v>162</v>
      </c>
      <c r="F52" s="149"/>
      <c r="G52" s="149"/>
      <c r="H52" s="149">
        <f t="shared" si="0"/>
        <v>0</v>
      </c>
      <c r="I52" s="150" t="e">
        <f t="shared" si="1"/>
        <v>#DIV/0!</v>
      </c>
      <c r="J52" s="151"/>
      <c r="K52" s="152" t="s">
        <v>162</v>
      </c>
      <c r="L52" s="153"/>
    </row>
    <row r="53" spans="1:12" ht="24.65" hidden="1" customHeight="1" thickBot="1">
      <c r="A53" s="454"/>
      <c r="B53" s="211"/>
      <c r="C53" s="183" t="s">
        <v>154</v>
      </c>
      <c r="D53" s="183" t="s">
        <v>163</v>
      </c>
      <c r="E53" s="183" t="s">
        <v>164</v>
      </c>
      <c r="F53" s="149"/>
      <c r="G53" s="149"/>
      <c r="H53" s="149">
        <f t="shared" si="0"/>
        <v>0</v>
      </c>
      <c r="I53" s="150" t="e">
        <f t="shared" si="1"/>
        <v>#DIV/0!</v>
      </c>
      <c r="J53" s="151"/>
      <c r="K53" s="152" t="s">
        <v>164</v>
      </c>
      <c r="L53" s="153"/>
    </row>
    <row r="54" spans="1:12" ht="24.65" hidden="1" customHeight="1" thickBot="1">
      <c r="A54" s="454"/>
      <c r="B54" s="211">
        <v>15</v>
      </c>
      <c r="C54" s="183" t="s">
        <v>165</v>
      </c>
      <c r="D54" s="183" t="s">
        <v>166</v>
      </c>
      <c r="E54" s="183" t="s">
        <v>167</v>
      </c>
      <c r="F54" s="149"/>
      <c r="G54" s="149"/>
      <c r="H54" s="149">
        <f t="shared" si="0"/>
        <v>0</v>
      </c>
      <c r="I54" s="150" t="e">
        <f t="shared" si="1"/>
        <v>#DIV/0!</v>
      </c>
      <c r="J54" s="151"/>
      <c r="K54" s="152" t="s">
        <v>167</v>
      </c>
      <c r="L54" s="153"/>
    </row>
    <row r="55" spans="1:12" ht="24.65" hidden="1" customHeight="1" thickBot="1">
      <c r="A55" s="454"/>
      <c r="B55" s="211"/>
      <c r="C55" s="183" t="s">
        <v>165</v>
      </c>
      <c r="D55" s="183" t="s">
        <v>168</v>
      </c>
      <c r="E55" s="183" t="s">
        <v>169</v>
      </c>
      <c r="F55" s="149"/>
      <c r="G55" s="149"/>
      <c r="H55" s="149">
        <f t="shared" si="0"/>
        <v>0</v>
      </c>
      <c r="I55" s="150" t="e">
        <f t="shared" si="1"/>
        <v>#DIV/0!</v>
      </c>
      <c r="J55" s="151"/>
      <c r="K55" s="152" t="s">
        <v>169</v>
      </c>
      <c r="L55" s="153"/>
    </row>
    <row r="56" spans="1:12" ht="24.65" hidden="1" customHeight="1" thickBot="1">
      <c r="A56" s="454"/>
      <c r="B56" s="211"/>
      <c r="C56" s="183" t="s">
        <v>165</v>
      </c>
      <c r="D56" s="183" t="s">
        <v>170</v>
      </c>
      <c r="E56" s="183" t="s">
        <v>171</v>
      </c>
      <c r="F56" s="149"/>
      <c r="G56" s="149"/>
      <c r="H56" s="149">
        <f t="shared" si="0"/>
        <v>0</v>
      </c>
      <c r="I56" s="150" t="e">
        <f t="shared" si="1"/>
        <v>#DIV/0!</v>
      </c>
      <c r="J56" s="151"/>
      <c r="K56" s="152" t="s">
        <v>171</v>
      </c>
      <c r="L56" s="153"/>
    </row>
    <row r="57" spans="1:12" ht="24.65" hidden="1" customHeight="1" thickBot="1">
      <c r="A57" s="454"/>
      <c r="B57" s="211"/>
      <c r="C57" s="183" t="s">
        <v>165</v>
      </c>
      <c r="D57" s="183" t="s">
        <v>172</v>
      </c>
      <c r="E57" s="183" t="s">
        <v>173</v>
      </c>
      <c r="F57" s="149"/>
      <c r="G57" s="149"/>
      <c r="H57" s="149">
        <f t="shared" si="0"/>
        <v>0</v>
      </c>
      <c r="I57" s="150" t="e">
        <f t="shared" si="1"/>
        <v>#DIV/0!</v>
      </c>
      <c r="J57" s="151"/>
      <c r="K57" s="152" t="s">
        <v>173</v>
      </c>
      <c r="L57" s="153"/>
    </row>
    <row r="58" spans="1:12" ht="24.65" hidden="1" customHeight="1" thickBot="1">
      <c r="A58" s="454"/>
      <c r="B58" s="211">
        <v>16</v>
      </c>
      <c r="C58" s="183" t="s">
        <v>174</v>
      </c>
      <c r="D58" s="183" t="s">
        <v>175</v>
      </c>
      <c r="E58" s="183" t="s">
        <v>176</v>
      </c>
      <c r="F58" s="149"/>
      <c r="G58" s="149"/>
      <c r="H58" s="149">
        <f t="shared" si="0"/>
        <v>0</v>
      </c>
      <c r="I58" s="150" t="e">
        <f t="shared" si="1"/>
        <v>#DIV/0!</v>
      </c>
      <c r="J58" s="151"/>
      <c r="K58" s="152" t="s">
        <v>176</v>
      </c>
      <c r="L58" s="153"/>
    </row>
    <row r="59" spans="1:12" ht="24.65" hidden="1" customHeight="1" thickBot="1">
      <c r="A59" s="454"/>
      <c r="B59" s="211"/>
      <c r="C59" s="183" t="s">
        <v>174</v>
      </c>
      <c r="D59" s="183" t="s">
        <v>177</v>
      </c>
      <c r="E59" s="183" t="s">
        <v>178</v>
      </c>
      <c r="F59" s="149"/>
      <c r="G59" s="149"/>
      <c r="H59" s="149">
        <f t="shared" si="0"/>
        <v>0</v>
      </c>
      <c r="I59" s="150" t="e">
        <f t="shared" si="1"/>
        <v>#DIV/0!</v>
      </c>
      <c r="J59" s="151"/>
      <c r="K59" s="152" t="s">
        <v>178</v>
      </c>
      <c r="L59" s="153"/>
    </row>
    <row r="60" spans="1:12" ht="24.65" customHeight="1" thickBot="1">
      <c r="A60" s="454"/>
      <c r="B60" s="211">
        <v>17</v>
      </c>
      <c r="C60" s="183" t="s">
        <v>179</v>
      </c>
      <c r="D60" s="183" t="s">
        <v>180</v>
      </c>
      <c r="E60" s="183" t="s">
        <v>181</v>
      </c>
      <c r="F60" s="149">
        <v>500</v>
      </c>
      <c r="G60" s="149">
        <v>1500</v>
      </c>
      <c r="H60" s="149">
        <f t="shared" si="0"/>
        <v>-1000</v>
      </c>
      <c r="I60" s="150">
        <f t="shared" si="1"/>
        <v>-0.66666666666666674</v>
      </c>
      <c r="J60" s="155">
        <v>0</v>
      </c>
      <c r="K60" s="152" t="s">
        <v>181</v>
      </c>
      <c r="L60" s="333" t="s">
        <v>402</v>
      </c>
    </row>
    <row r="61" spans="1:12" ht="24.65" hidden="1" customHeight="1" thickBot="1">
      <c r="A61" s="454"/>
      <c r="B61" s="211"/>
      <c r="C61" s="183" t="s">
        <v>179</v>
      </c>
      <c r="D61" s="183" t="s">
        <v>182</v>
      </c>
      <c r="E61" s="183" t="s">
        <v>183</v>
      </c>
      <c r="F61" s="149"/>
      <c r="G61" s="149"/>
      <c r="H61" s="149">
        <f t="shared" si="0"/>
        <v>0</v>
      </c>
      <c r="I61" s="150" t="e">
        <f t="shared" si="1"/>
        <v>#DIV/0!</v>
      </c>
      <c r="J61" s="155"/>
      <c r="K61" s="152" t="s">
        <v>183</v>
      </c>
      <c r="L61" s="153"/>
    </row>
    <row r="62" spans="1:12" ht="24.65" hidden="1" customHeight="1" thickBot="1">
      <c r="A62" s="454"/>
      <c r="B62" s="211"/>
      <c r="C62" s="183" t="s">
        <v>179</v>
      </c>
      <c r="D62" s="183" t="s">
        <v>184</v>
      </c>
      <c r="E62" s="183" t="s">
        <v>185</v>
      </c>
      <c r="F62" s="149"/>
      <c r="G62" s="149"/>
      <c r="H62" s="149">
        <f t="shared" si="0"/>
        <v>0</v>
      </c>
      <c r="I62" s="150" t="e">
        <f t="shared" si="1"/>
        <v>#DIV/0!</v>
      </c>
      <c r="J62" s="155"/>
      <c r="K62" s="152" t="s">
        <v>185</v>
      </c>
      <c r="L62" s="153"/>
    </row>
    <row r="63" spans="1:12" ht="24.65" hidden="1" customHeight="1" thickBot="1">
      <c r="A63" s="454"/>
      <c r="B63" s="211"/>
      <c r="C63" s="183" t="s">
        <v>179</v>
      </c>
      <c r="D63" s="183" t="s">
        <v>186</v>
      </c>
      <c r="E63" s="183" t="s">
        <v>187</v>
      </c>
      <c r="F63" s="149"/>
      <c r="G63" s="149"/>
      <c r="H63" s="149">
        <f t="shared" si="0"/>
        <v>0</v>
      </c>
      <c r="I63" s="150" t="e">
        <f t="shared" si="1"/>
        <v>#DIV/0!</v>
      </c>
      <c r="J63" s="212"/>
      <c r="K63" s="152" t="s">
        <v>187</v>
      </c>
      <c r="L63" s="153"/>
    </row>
    <row r="64" spans="1:12" s="217" customFormat="1" ht="24.65" hidden="1" customHeight="1" thickBot="1">
      <c r="A64" s="455"/>
      <c r="B64" s="213"/>
      <c r="C64" s="214" t="s">
        <v>179</v>
      </c>
      <c r="D64" s="214" t="s">
        <v>188</v>
      </c>
      <c r="E64" s="214" t="s">
        <v>189</v>
      </c>
      <c r="F64" s="159"/>
      <c r="G64" s="159"/>
      <c r="H64" s="159">
        <f t="shared" si="0"/>
        <v>0</v>
      </c>
      <c r="I64" s="205" t="e">
        <f t="shared" si="1"/>
        <v>#DIV/0!</v>
      </c>
      <c r="J64" s="215"/>
      <c r="K64" s="208" t="s">
        <v>189</v>
      </c>
      <c r="L64" s="216"/>
    </row>
    <row r="65" spans="1:12" s="217" customFormat="1" ht="24.65" customHeight="1" thickBot="1">
      <c r="A65" s="478" t="s">
        <v>100</v>
      </c>
      <c r="B65" s="479"/>
      <c r="C65" s="479"/>
      <c r="D65" s="479"/>
      <c r="E65" s="480"/>
      <c r="F65" s="189">
        <f>SUM(F49:F64)</f>
        <v>500</v>
      </c>
      <c r="G65" s="189">
        <f>SUM(G49:G64)</f>
        <v>1500</v>
      </c>
      <c r="H65" s="189">
        <f>F65-G65</f>
        <v>-1000</v>
      </c>
      <c r="I65" s="190">
        <f>-1+(F65/G65)</f>
        <v>-0.66666666666666674</v>
      </c>
      <c r="J65" s="191">
        <f>J60</f>
        <v>0</v>
      </c>
      <c r="K65" s="192"/>
      <c r="L65" s="218"/>
    </row>
    <row r="66" spans="1:12" s="217" customFormat="1" ht="24.65" hidden="1" customHeight="1" thickBot="1">
      <c r="A66" s="456" t="s">
        <v>190</v>
      </c>
      <c r="B66" s="219">
        <v>18</v>
      </c>
      <c r="C66" s="195" t="s">
        <v>191</v>
      </c>
      <c r="D66" s="195" t="s">
        <v>192</v>
      </c>
      <c r="E66" s="195" t="s">
        <v>191</v>
      </c>
      <c r="F66" s="196"/>
      <c r="G66" s="220"/>
      <c r="H66" s="196">
        <f t="shared" si="0"/>
        <v>0</v>
      </c>
      <c r="I66" s="198" t="e">
        <f t="shared" si="1"/>
        <v>#DIV/0!</v>
      </c>
      <c r="J66" s="221"/>
      <c r="K66" s="201" t="s">
        <v>191</v>
      </c>
      <c r="L66" s="222"/>
    </row>
    <row r="67" spans="1:12" s="217" customFormat="1" ht="24.65" hidden="1" customHeight="1" thickBot="1">
      <c r="A67" s="457"/>
      <c r="B67" s="223">
        <v>19</v>
      </c>
      <c r="C67" s="148" t="s">
        <v>44</v>
      </c>
      <c r="D67" s="148" t="s">
        <v>193</v>
      </c>
      <c r="E67" s="148" t="s">
        <v>194</v>
      </c>
      <c r="F67" s="149"/>
      <c r="G67" s="154"/>
      <c r="H67" s="149">
        <f t="shared" si="0"/>
        <v>0</v>
      </c>
      <c r="I67" s="150" t="e">
        <f t="shared" si="1"/>
        <v>#DIV/0!</v>
      </c>
      <c r="J67" s="212"/>
      <c r="K67" s="152" t="s">
        <v>194</v>
      </c>
      <c r="L67" s="224"/>
    </row>
    <row r="68" spans="1:12" s="217" customFormat="1" ht="24.65" hidden="1" customHeight="1" thickBot="1">
      <c r="A68" s="457"/>
      <c r="B68" s="223"/>
      <c r="C68" s="148" t="s">
        <v>44</v>
      </c>
      <c r="D68" s="148" t="s">
        <v>195</v>
      </c>
      <c r="E68" s="148" t="s">
        <v>196</v>
      </c>
      <c r="F68" s="149"/>
      <c r="G68" s="154"/>
      <c r="H68" s="149">
        <f t="shared" si="0"/>
        <v>0</v>
      </c>
      <c r="I68" s="150" t="e">
        <f t="shared" si="1"/>
        <v>#DIV/0!</v>
      </c>
      <c r="J68" s="212"/>
      <c r="K68" s="152" t="s">
        <v>196</v>
      </c>
      <c r="L68" s="224"/>
    </row>
    <row r="69" spans="1:12" s="217" customFormat="1" ht="24.65" hidden="1" customHeight="1" thickBot="1">
      <c r="A69" s="457"/>
      <c r="B69" s="223"/>
      <c r="C69" s="148" t="s">
        <v>44</v>
      </c>
      <c r="D69" s="148" t="s">
        <v>197</v>
      </c>
      <c r="E69" s="148" t="s">
        <v>198</v>
      </c>
      <c r="F69" s="149"/>
      <c r="G69" s="154"/>
      <c r="H69" s="149">
        <f t="shared" si="0"/>
        <v>0</v>
      </c>
      <c r="I69" s="150" t="e">
        <f t="shared" si="1"/>
        <v>#DIV/0!</v>
      </c>
      <c r="J69" s="212"/>
      <c r="K69" s="152" t="s">
        <v>198</v>
      </c>
      <c r="L69" s="224"/>
    </row>
    <row r="70" spans="1:12" s="217" customFormat="1" ht="24.65" hidden="1" customHeight="1" thickBot="1">
      <c r="A70" s="457"/>
      <c r="B70" s="223"/>
      <c r="C70" s="148" t="s">
        <v>44</v>
      </c>
      <c r="D70" s="148" t="s">
        <v>199</v>
      </c>
      <c r="E70" s="148" t="s">
        <v>200</v>
      </c>
      <c r="F70" s="149"/>
      <c r="G70" s="154"/>
      <c r="H70" s="149">
        <f t="shared" si="0"/>
        <v>0</v>
      </c>
      <c r="I70" s="150" t="e">
        <f t="shared" si="1"/>
        <v>#DIV/0!</v>
      </c>
      <c r="J70" s="212"/>
      <c r="K70" s="152" t="s">
        <v>200</v>
      </c>
      <c r="L70" s="224"/>
    </row>
    <row r="71" spans="1:12" s="217" customFormat="1" ht="24.65" hidden="1" customHeight="1" thickBot="1">
      <c r="A71" s="457"/>
      <c r="B71" s="223"/>
      <c r="C71" s="148" t="s">
        <v>44</v>
      </c>
      <c r="D71" s="148" t="s">
        <v>201</v>
      </c>
      <c r="E71" s="148" t="s">
        <v>202</v>
      </c>
      <c r="F71" s="149"/>
      <c r="G71" s="154"/>
      <c r="H71" s="149">
        <f t="shared" si="0"/>
        <v>0</v>
      </c>
      <c r="I71" s="150" t="e">
        <f t="shared" si="1"/>
        <v>#DIV/0!</v>
      </c>
      <c r="J71" s="212"/>
      <c r="K71" s="152" t="s">
        <v>202</v>
      </c>
      <c r="L71" s="224"/>
    </row>
    <row r="72" spans="1:12" s="217" customFormat="1" ht="24.65" hidden="1" customHeight="1" thickBot="1">
      <c r="A72" s="457"/>
      <c r="B72" s="223">
        <v>20</v>
      </c>
      <c r="C72" s="148" t="s">
        <v>203</v>
      </c>
      <c r="D72" s="148" t="s">
        <v>204</v>
      </c>
      <c r="E72" s="148" t="s">
        <v>205</v>
      </c>
      <c r="F72" s="149"/>
      <c r="G72" s="154"/>
      <c r="H72" s="149">
        <f t="shared" si="0"/>
        <v>0</v>
      </c>
      <c r="I72" s="150" t="e">
        <f t="shared" si="1"/>
        <v>#DIV/0!</v>
      </c>
      <c r="J72" s="212"/>
      <c r="K72" s="152" t="s">
        <v>205</v>
      </c>
      <c r="L72" s="224"/>
    </row>
    <row r="73" spans="1:12" s="217" customFormat="1" ht="24.65" hidden="1" customHeight="1" thickBot="1">
      <c r="A73" s="457"/>
      <c r="B73" s="223"/>
      <c r="C73" s="148" t="s">
        <v>203</v>
      </c>
      <c r="D73" s="148" t="s">
        <v>206</v>
      </c>
      <c r="E73" s="148" t="s">
        <v>207</v>
      </c>
      <c r="F73" s="149"/>
      <c r="G73" s="154"/>
      <c r="H73" s="149">
        <f t="shared" si="0"/>
        <v>0</v>
      </c>
      <c r="I73" s="150" t="e">
        <f t="shared" si="1"/>
        <v>#DIV/0!</v>
      </c>
      <c r="J73" s="212"/>
      <c r="K73" s="152" t="s">
        <v>207</v>
      </c>
      <c r="L73" s="224"/>
    </row>
    <row r="74" spans="1:12" s="217" customFormat="1" ht="24.65" hidden="1" customHeight="1" thickBot="1">
      <c r="A74" s="458"/>
      <c r="B74" s="225"/>
      <c r="C74" s="203" t="s">
        <v>203</v>
      </c>
      <c r="D74" s="203" t="s">
        <v>208</v>
      </c>
      <c r="E74" s="203" t="s">
        <v>79</v>
      </c>
      <c r="F74" s="159"/>
      <c r="G74" s="204"/>
      <c r="H74" s="159">
        <f t="shared" si="0"/>
        <v>0</v>
      </c>
      <c r="I74" s="205" t="e">
        <f t="shared" si="1"/>
        <v>#DIV/0!</v>
      </c>
      <c r="J74" s="215"/>
      <c r="K74" s="208" t="s">
        <v>79</v>
      </c>
      <c r="L74" s="216"/>
    </row>
    <row r="75" spans="1:12" s="217" customFormat="1" ht="24.65" hidden="1" customHeight="1" thickBot="1">
      <c r="A75" s="450" t="s">
        <v>100</v>
      </c>
      <c r="B75" s="451"/>
      <c r="C75" s="451"/>
      <c r="D75" s="451"/>
      <c r="E75" s="452"/>
      <c r="F75" s="172">
        <f>SUM(F66:F74)</f>
        <v>0</v>
      </c>
      <c r="G75" s="172">
        <f>SUM(G66:G74)</f>
        <v>0</v>
      </c>
      <c r="H75" s="172">
        <f>F75-G75</f>
        <v>0</v>
      </c>
      <c r="I75" s="173" t="e">
        <f>-1+(F75/G75)</f>
        <v>#DIV/0!</v>
      </c>
      <c r="J75" s="226"/>
      <c r="K75" s="175"/>
      <c r="L75" s="227"/>
    </row>
    <row r="76" spans="1:12" ht="24.65" hidden="1" customHeight="1" thickBot="1">
      <c r="A76" s="453" t="s">
        <v>209</v>
      </c>
      <c r="B76" s="209">
        <v>21</v>
      </c>
      <c r="C76" s="210" t="s">
        <v>210</v>
      </c>
      <c r="D76" s="210" t="s">
        <v>211</v>
      </c>
      <c r="E76" s="210" t="s">
        <v>212</v>
      </c>
      <c r="F76" s="196"/>
      <c r="G76" s="197"/>
      <c r="H76" s="196">
        <f t="shared" si="0"/>
        <v>0</v>
      </c>
      <c r="I76" s="198" t="e">
        <f t="shared" si="1"/>
        <v>#DIV/0!</v>
      </c>
      <c r="J76" s="199"/>
      <c r="K76" s="201" t="s">
        <v>212</v>
      </c>
      <c r="L76" s="202"/>
    </row>
    <row r="77" spans="1:12" ht="24.65" hidden="1" customHeight="1" thickBot="1">
      <c r="A77" s="454"/>
      <c r="B77" s="211"/>
      <c r="C77" s="183" t="s">
        <v>210</v>
      </c>
      <c r="D77" s="183" t="s">
        <v>213</v>
      </c>
      <c r="E77" s="183" t="s">
        <v>214</v>
      </c>
      <c r="F77" s="149"/>
      <c r="G77" s="156"/>
      <c r="H77" s="149">
        <f t="shared" si="0"/>
        <v>0</v>
      </c>
      <c r="I77" s="150" t="e">
        <f t="shared" si="1"/>
        <v>#DIV/0!</v>
      </c>
      <c r="J77" s="155"/>
      <c r="K77" s="152" t="s">
        <v>214</v>
      </c>
      <c r="L77" s="153"/>
    </row>
    <row r="78" spans="1:12" ht="24.65" hidden="1" customHeight="1" thickBot="1">
      <c r="A78" s="454"/>
      <c r="B78" s="211">
        <v>22</v>
      </c>
      <c r="C78" s="183" t="s">
        <v>215</v>
      </c>
      <c r="D78" s="183" t="s">
        <v>216</v>
      </c>
      <c r="E78" s="183" t="s">
        <v>217</v>
      </c>
      <c r="F78" s="149"/>
      <c r="G78" s="156"/>
      <c r="H78" s="149">
        <f t="shared" si="0"/>
        <v>0</v>
      </c>
      <c r="I78" s="150" t="e">
        <f t="shared" si="1"/>
        <v>#DIV/0!</v>
      </c>
      <c r="J78" s="155"/>
      <c r="K78" s="152" t="s">
        <v>217</v>
      </c>
      <c r="L78" s="153"/>
    </row>
    <row r="79" spans="1:12" ht="24.65" hidden="1" customHeight="1" thickBot="1">
      <c r="A79" s="454"/>
      <c r="B79" s="211"/>
      <c r="C79" s="183" t="s">
        <v>215</v>
      </c>
      <c r="D79" s="183" t="s">
        <v>218</v>
      </c>
      <c r="E79" s="183" t="s">
        <v>219</v>
      </c>
      <c r="F79" s="149"/>
      <c r="G79" s="156"/>
      <c r="H79" s="149">
        <f t="shared" si="0"/>
        <v>0</v>
      </c>
      <c r="I79" s="150" t="e">
        <f t="shared" si="1"/>
        <v>#DIV/0!</v>
      </c>
      <c r="J79" s="155"/>
      <c r="K79" s="152" t="s">
        <v>219</v>
      </c>
      <c r="L79" s="153"/>
    </row>
    <row r="80" spans="1:12" ht="24.65" hidden="1" customHeight="1" thickBot="1">
      <c r="A80" s="454"/>
      <c r="B80" s="211"/>
      <c r="C80" s="183" t="s">
        <v>215</v>
      </c>
      <c r="D80" s="183" t="s">
        <v>220</v>
      </c>
      <c r="E80" s="183" t="s">
        <v>221</v>
      </c>
      <c r="F80" s="149"/>
      <c r="G80" s="156"/>
      <c r="H80" s="149">
        <f t="shared" ref="H80:H90" si="3">F80-G80</f>
        <v>0</v>
      </c>
      <c r="I80" s="150" t="e">
        <f t="shared" ref="I80:I94" si="4">-1+(F80/G80)</f>
        <v>#DIV/0!</v>
      </c>
      <c r="J80" s="155"/>
      <c r="K80" s="152" t="s">
        <v>221</v>
      </c>
      <c r="L80" s="153"/>
    </row>
    <row r="81" spans="1:12" ht="24.65" hidden="1" customHeight="1" thickBot="1">
      <c r="A81" s="454"/>
      <c r="B81" s="211"/>
      <c r="C81" s="183" t="s">
        <v>215</v>
      </c>
      <c r="D81" s="183" t="s">
        <v>222</v>
      </c>
      <c r="E81" s="183" t="s">
        <v>223</v>
      </c>
      <c r="F81" s="149"/>
      <c r="G81" s="156"/>
      <c r="H81" s="149">
        <f t="shared" si="3"/>
        <v>0</v>
      </c>
      <c r="I81" s="150" t="e">
        <f t="shared" si="4"/>
        <v>#DIV/0!</v>
      </c>
      <c r="J81" s="155"/>
      <c r="K81" s="152" t="s">
        <v>223</v>
      </c>
      <c r="L81" s="153"/>
    </row>
    <row r="82" spans="1:12" ht="24.65" hidden="1" customHeight="1" thickBot="1">
      <c r="A82" s="455"/>
      <c r="B82" s="228">
        <v>23</v>
      </c>
      <c r="C82" s="214" t="s">
        <v>215</v>
      </c>
      <c r="D82" s="214" t="s">
        <v>224</v>
      </c>
      <c r="E82" s="214" t="s">
        <v>225</v>
      </c>
      <c r="F82" s="159"/>
      <c r="G82" s="160"/>
      <c r="H82" s="159">
        <f t="shared" si="3"/>
        <v>0</v>
      </c>
      <c r="I82" s="205" t="e">
        <f t="shared" si="4"/>
        <v>#DIV/0!</v>
      </c>
      <c r="J82" s="206"/>
      <c r="K82" s="208" t="s">
        <v>225</v>
      </c>
      <c r="L82" s="162"/>
    </row>
    <row r="83" spans="1:12" ht="24.65" hidden="1" customHeight="1" thickBot="1">
      <c r="A83" s="444" t="s">
        <v>100</v>
      </c>
      <c r="B83" s="445"/>
      <c r="C83" s="445"/>
      <c r="D83" s="445"/>
      <c r="E83" s="446"/>
      <c r="F83" s="189">
        <f>SUM(F76:F82)</f>
        <v>0</v>
      </c>
      <c r="G83" s="189">
        <f>SUM(G76:G82)</f>
        <v>0</v>
      </c>
      <c r="H83" s="189">
        <f>F83-G83</f>
        <v>0</v>
      </c>
      <c r="I83" s="190" t="e">
        <f>-1+(F83/G83)</f>
        <v>#DIV/0!</v>
      </c>
      <c r="J83" s="229"/>
      <c r="K83" s="192"/>
      <c r="L83" s="193"/>
    </row>
    <row r="84" spans="1:12" ht="24.65" hidden="1" customHeight="1" thickBot="1">
      <c r="A84" s="456" t="s">
        <v>226</v>
      </c>
      <c r="B84" s="194">
        <v>24</v>
      </c>
      <c r="C84" s="195" t="s">
        <v>227</v>
      </c>
      <c r="D84" s="195" t="s">
        <v>228</v>
      </c>
      <c r="E84" s="195" t="s">
        <v>229</v>
      </c>
      <c r="F84" s="196"/>
      <c r="G84" s="197"/>
      <c r="H84" s="196">
        <f t="shared" si="3"/>
        <v>0</v>
      </c>
      <c r="I84" s="198" t="e">
        <f t="shared" si="4"/>
        <v>#DIV/0!</v>
      </c>
      <c r="J84" s="200"/>
      <c r="K84" s="201" t="s">
        <v>229</v>
      </c>
      <c r="L84" s="202"/>
    </row>
    <row r="85" spans="1:12" ht="24.65" hidden="1" customHeight="1" thickBot="1">
      <c r="A85" s="457"/>
      <c r="B85" s="147"/>
      <c r="C85" s="148" t="s">
        <v>227</v>
      </c>
      <c r="D85" s="148" t="s">
        <v>230</v>
      </c>
      <c r="E85" s="148" t="s">
        <v>231</v>
      </c>
      <c r="F85" s="149"/>
      <c r="G85" s="156"/>
      <c r="H85" s="149">
        <f t="shared" si="3"/>
        <v>0</v>
      </c>
      <c r="I85" s="150" t="e">
        <f t="shared" si="4"/>
        <v>#DIV/0!</v>
      </c>
      <c r="J85" s="151"/>
      <c r="K85" s="152" t="s">
        <v>231</v>
      </c>
      <c r="L85" s="153"/>
    </row>
    <row r="86" spans="1:12" ht="24.65" hidden="1" customHeight="1" thickBot="1">
      <c r="A86" s="457"/>
      <c r="B86" s="147"/>
      <c r="C86" s="148" t="s">
        <v>227</v>
      </c>
      <c r="D86" s="148" t="s">
        <v>232</v>
      </c>
      <c r="E86" s="148" t="s">
        <v>233</v>
      </c>
      <c r="F86" s="149"/>
      <c r="G86" s="156"/>
      <c r="H86" s="149">
        <f t="shared" si="3"/>
        <v>0</v>
      </c>
      <c r="I86" s="150" t="e">
        <f t="shared" si="4"/>
        <v>#DIV/0!</v>
      </c>
      <c r="J86" s="151"/>
      <c r="K86" s="152" t="s">
        <v>233</v>
      </c>
      <c r="L86" s="153"/>
    </row>
    <row r="87" spans="1:12" ht="24.65" hidden="1" customHeight="1" thickBot="1">
      <c r="A87" s="457"/>
      <c r="B87" s="147">
        <v>25</v>
      </c>
      <c r="C87" s="148" t="s">
        <v>234</v>
      </c>
      <c r="D87" s="148" t="s">
        <v>235</v>
      </c>
      <c r="E87" s="148" t="s">
        <v>236</v>
      </c>
      <c r="F87" s="149"/>
      <c r="G87" s="156"/>
      <c r="H87" s="149">
        <f t="shared" si="3"/>
        <v>0</v>
      </c>
      <c r="I87" s="150" t="e">
        <f t="shared" si="4"/>
        <v>#DIV/0!</v>
      </c>
      <c r="J87" s="151"/>
      <c r="K87" s="152" t="s">
        <v>236</v>
      </c>
      <c r="L87" s="153"/>
    </row>
    <row r="88" spans="1:12" ht="24.65" hidden="1" customHeight="1" thickBot="1">
      <c r="A88" s="457"/>
      <c r="B88" s="147"/>
      <c r="C88" s="148" t="s">
        <v>234</v>
      </c>
      <c r="D88" s="148" t="s">
        <v>237</v>
      </c>
      <c r="E88" s="148" t="s">
        <v>238</v>
      </c>
      <c r="F88" s="149"/>
      <c r="G88" s="156"/>
      <c r="H88" s="149">
        <f t="shared" si="3"/>
        <v>0</v>
      </c>
      <c r="I88" s="150" t="e">
        <f t="shared" si="4"/>
        <v>#DIV/0!</v>
      </c>
      <c r="J88" s="151"/>
      <c r="K88" s="152" t="s">
        <v>238</v>
      </c>
      <c r="L88" s="153"/>
    </row>
    <row r="89" spans="1:12" ht="24.65" hidden="1" customHeight="1" thickBot="1">
      <c r="A89" s="457"/>
      <c r="B89" s="147"/>
      <c r="C89" s="148" t="s">
        <v>234</v>
      </c>
      <c r="D89" s="148" t="s">
        <v>239</v>
      </c>
      <c r="E89" s="148" t="s">
        <v>240</v>
      </c>
      <c r="F89" s="149"/>
      <c r="G89" s="156"/>
      <c r="H89" s="149">
        <f t="shared" si="3"/>
        <v>0</v>
      </c>
      <c r="I89" s="150" t="e">
        <f t="shared" si="4"/>
        <v>#DIV/0!</v>
      </c>
      <c r="J89" s="151"/>
      <c r="K89" s="152" t="s">
        <v>240</v>
      </c>
      <c r="L89" s="153"/>
    </row>
    <row r="90" spans="1:12" ht="24.65" hidden="1" customHeight="1" thickBot="1">
      <c r="A90" s="458"/>
      <c r="B90" s="158"/>
      <c r="C90" s="203" t="s">
        <v>234</v>
      </c>
      <c r="D90" s="203" t="s">
        <v>241</v>
      </c>
      <c r="E90" s="203" t="s">
        <v>242</v>
      </c>
      <c r="F90" s="159"/>
      <c r="G90" s="160"/>
      <c r="H90" s="159">
        <f t="shared" si="3"/>
        <v>0</v>
      </c>
      <c r="I90" s="205" t="e">
        <f t="shared" si="4"/>
        <v>#DIV/0!</v>
      </c>
      <c r="J90" s="207"/>
      <c r="K90" s="208" t="s">
        <v>242</v>
      </c>
      <c r="L90" s="162"/>
    </row>
    <row r="91" spans="1:12" ht="24.65" hidden="1" customHeight="1" thickBot="1">
      <c r="A91" s="450" t="s">
        <v>100</v>
      </c>
      <c r="B91" s="451"/>
      <c r="C91" s="451"/>
      <c r="D91" s="451"/>
      <c r="E91" s="452"/>
      <c r="F91" s="172">
        <f>SUM(F84:F90)</f>
        <v>0</v>
      </c>
      <c r="G91" s="172">
        <f>SUM(G84:G90)</f>
        <v>0</v>
      </c>
      <c r="H91" s="172">
        <f>F91-G91</f>
        <v>0</v>
      </c>
      <c r="I91" s="173" t="e">
        <f>-1+(F91/G91)</f>
        <v>#DIV/0!</v>
      </c>
      <c r="J91" s="230"/>
      <c r="K91" s="175"/>
      <c r="L91" s="176"/>
    </row>
    <row r="92" spans="1:12" ht="24.65" hidden="1" customHeight="1" thickBot="1">
      <c r="A92" s="453" t="s">
        <v>243</v>
      </c>
      <c r="B92" s="209">
        <v>26</v>
      </c>
      <c r="C92" s="210" t="s">
        <v>244</v>
      </c>
      <c r="D92" s="210" t="s">
        <v>245</v>
      </c>
      <c r="E92" s="210" t="s">
        <v>244</v>
      </c>
      <c r="F92" s="196"/>
      <c r="G92" s="197"/>
      <c r="H92" s="196">
        <f>F92-G92</f>
        <v>0</v>
      </c>
      <c r="I92" s="198" t="e">
        <f t="shared" si="4"/>
        <v>#DIV/0!</v>
      </c>
      <c r="J92" s="199"/>
      <c r="K92" s="201" t="s">
        <v>244</v>
      </c>
      <c r="L92" s="231"/>
    </row>
    <row r="93" spans="1:12" ht="24.65" hidden="1" customHeight="1" thickBot="1">
      <c r="A93" s="454"/>
      <c r="B93" s="211">
        <v>27</v>
      </c>
      <c r="C93" s="183" t="s">
        <v>246</v>
      </c>
      <c r="D93" s="183" t="s">
        <v>247</v>
      </c>
      <c r="E93" s="183" t="s">
        <v>248</v>
      </c>
      <c r="F93" s="149"/>
      <c r="G93" s="156"/>
      <c r="H93" s="149">
        <f t="shared" ref="H93:H94" si="5">F93-G93</f>
        <v>0</v>
      </c>
      <c r="I93" s="150" t="e">
        <f t="shared" si="4"/>
        <v>#DIV/0!</v>
      </c>
      <c r="J93" s="155"/>
      <c r="K93" s="152" t="s">
        <v>248</v>
      </c>
      <c r="L93" s="232"/>
    </row>
    <row r="94" spans="1:12" ht="24.65" hidden="1" customHeight="1" thickBot="1">
      <c r="A94" s="455"/>
      <c r="B94" s="228"/>
      <c r="C94" s="214" t="s">
        <v>246</v>
      </c>
      <c r="D94" s="214" t="s">
        <v>249</v>
      </c>
      <c r="E94" s="214" t="s">
        <v>250</v>
      </c>
      <c r="F94" s="159"/>
      <c r="G94" s="160"/>
      <c r="H94" s="159">
        <f t="shared" si="5"/>
        <v>0</v>
      </c>
      <c r="I94" s="205" t="e">
        <f t="shared" si="4"/>
        <v>#DIV/0!</v>
      </c>
      <c r="J94" s="206"/>
      <c r="K94" s="208" t="s">
        <v>250</v>
      </c>
      <c r="L94" s="233"/>
    </row>
    <row r="95" spans="1:12" ht="24.65" hidden="1" customHeight="1" thickBot="1">
      <c r="A95" s="444" t="s">
        <v>100</v>
      </c>
      <c r="B95" s="445"/>
      <c r="C95" s="445"/>
      <c r="D95" s="445"/>
      <c r="E95" s="446"/>
      <c r="F95" s="234">
        <f>SUM(F92:F94)</f>
        <v>0</v>
      </c>
      <c r="G95" s="234">
        <f>SUM(G92:G94)</f>
        <v>0</v>
      </c>
      <c r="H95" s="189">
        <f>F95-G95</f>
        <v>0</v>
      </c>
      <c r="I95" s="190" t="e">
        <f>-1+(F95/G95)</f>
        <v>#DIV/0!</v>
      </c>
      <c r="J95" s="229"/>
      <c r="K95" s="192"/>
      <c r="L95" s="235"/>
    </row>
    <row r="96" spans="1:12" ht="24.65" customHeight="1" thickBot="1">
      <c r="A96" s="447" t="s">
        <v>251</v>
      </c>
      <c r="B96" s="448"/>
      <c r="C96" s="448"/>
      <c r="D96" s="448"/>
      <c r="E96" s="449"/>
      <c r="F96" s="236">
        <f>SUM(F95,F91,F83,F75,F65,F48,F30,F24)</f>
        <v>700</v>
      </c>
      <c r="G96" s="236">
        <f>SUM(G95,G91,G83,G75,G65,G48,G30,G24)</f>
        <v>1700</v>
      </c>
      <c r="H96" s="237">
        <f>F96-G96</f>
        <v>-1000</v>
      </c>
      <c r="I96" s="238">
        <f>SUM(H96/G96)</f>
        <v>-0.58823529411764708</v>
      </c>
      <c r="J96" s="239">
        <f>SUM(J48+J65)</f>
        <v>120</v>
      </c>
      <c r="K96" s="240"/>
      <c r="L96" s="241"/>
    </row>
    <row r="97" spans="1:12" ht="13">
      <c r="G97" s="242"/>
      <c r="J97" s="243"/>
    </row>
    <row r="99" spans="1:12" customFormat="1" ht="3.75" customHeight="1">
      <c r="A99" s="8"/>
      <c r="B99" s="8"/>
      <c r="C99" s="8"/>
      <c r="D99" s="8"/>
      <c r="E99" s="8"/>
      <c r="F99" s="8"/>
      <c r="G99" s="8"/>
      <c r="H99" s="8"/>
      <c r="I99" s="8"/>
      <c r="J99" s="8"/>
      <c r="K99" s="8"/>
      <c r="L99" s="8"/>
    </row>
  </sheetData>
  <mergeCells count="28">
    <mergeCell ref="A1:L1"/>
    <mergeCell ref="I3:J3"/>
    <mergeCell ref="A6:A7"/>
    <mergeCell ref="C6:C7"/>
    <mergeCell ref="D6:D7"/>
    <mergeCell ref="E6:E7"/>
    <mergeCell ref="H6:H7"/>
    <mergeCell ref="I6:I7"/>
    <mergeCell ref="K6:K7"/>
    <mergeCell ref="A75:E75"/>
    <mergeCell ref="L6:L7"/>
    <mergeCell ref="A8:L8"/>
    <mergeCell ref="A9:A23"/>
    <mergeCell ref="A24:E24"/>
    <mergeCell ref="A25:A29"/>
    <mergeCell ref="A30:E30"/>
    <mergeCell ref="A31:A47"/>
    <mergeCell ref="A48:E48"/>
    <mergeCell ref="A49:A64"/>
    <mergeCell ref="A65:E65"/>
    <mergeCell ref="A66:A74"/>
    <mergeCell ref="A96:E96"/>
    <mergeCell ref="A76:A82"/>
    <mergeCell ref="A83:E83"/>
    <mergeCell ref="A84:A90"/>
    <mergeCell ref="A91:E91"/>
    <mergeCell ref="A92:A94"/>
    <mergeCell ref="A95:E95"/>
  </mergeCells>
  <pageMargins left="0.74803149606299213" right="0.74803149606299213" top="0.98425196850393704" bottom="1.0236220472440944" header="0.51181102362204722" footer="0.51181102362204722"/>
  <pageSetup paperSize="9" scale="36" fitToHeight="0" orientation="landscape" r:id="rId1"/>
  <headerFooter>
    <oddFooter>&amp;L&amp;1#&amp;"Calibri"&amp;9&amp;K0078D7Business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8370-B553-4EB8-9105-DD990D88409E}">
  <sheetPr>
    <pageSetUpPr fitToPage="1"/>
  </sheetPr>
  <dimension ref="A1:W99"/>
  <sheetViews>
    <sheetView zoomScale="75" zoomScaleNormal="75" zoomScaleSheetLayoutView="75" workbookViewId="0">
      <selection activeCell="G65" sqref="G65"/>
    </sheetView>
  </sheetViews>
  <sheetFormatPr defaultColWidth="9.08984375" defaultRowHeight="12.5"/>
  <cols>
    <col min="1" max="1" width="23.90625" style="90" bestFit="1" customWidth="1"/>
    <col min="2" max="2" width="9.08984375" style="137"/>
    <col min="3" max="3" width="42.54296875" style="90" bestFit="1" customWidth="1"/>
    <col min="4" max="4" width="12.08984375" style="90" bestFit="1" customWidth="1"/>
    <col min="5" max="5" width="42.54296875" style="90" bestFit="1" customWidth="1"/>
    <col min="6" max="6" width="16.90625" style="138" bestFit="1" customWidth="1"/>
    <col min="7" max="7" width="16.90625" style="139" bestFit="1" customWidth="1"/>
    <col min="8" max="8" width="14.08984375" style="138" customWidth="1"/>
    <col min="9" max="9" width="16.08984375" style="138" customWidth="1"/>
    <col min="10" max="10" width="14.08984375" style="138" bestFit="1" customWidth="1"/>
    <col min="11" max="11" width="48.453125" style="90" customWidth="1"/>
    <col min="12" max="12" width="108.08984375" style="90" customWidth="1"/>
    <col min="13" max="16384" width="9.08984375" style="90"/>
  </cols>
  <sheetData>
    <row r="1" spans="1:13" customFormat="1" ht="12.9" customHeight="1">
      <c r="A1" s="488" t="s">
        <v>291</v>
      </c>
      <c r="B1" s="489"/>
      <c r="C1" s="489"/>
      <c r="D1" s="489"/>
      <c r="E1" s="489"/>
      <c r="F1" s="489"/>
      <c r="G1" s="489"/>
      <c r="H1" s="489"/>
      <c r="I1" s="489"/>
      <c r="J1" s="489"/>
      <c r="K1" s="489"/>
      <c r="L1" s="490"/>
    </row>
    <row r="3" spans="1:13" ht="13">
      <c r="A3" s="126">
        <f>' Property Summary'!D6</f>
        <v>84900</v>
      </c>
      <c r="B3" s="127"/>
      <c r="C3" s="128" t="str">
        <f>' Property Summary'!D5</f>
        <v>Woodlands Business Park, Milton Keynes, MK14 6EY</v>
      </c>
      <c r="D3" s="128"/>
      <c r="E3" s="128"/>
      <c r="F3" s="129"/>
      <c r="G3" s="130" t="s">
        <v>51</v>
      </c>
      <c r="H3" s="131" t="s">
        <v>52</v>
      </c>
      <c r="I3" s="497" t="s">
        <v>53</v>
      </c>
      <c r="J3" s="497"/>
      <c r="K3" s="132"/>
      <c r="L3" s="132"/>
    </row>
    <row r="4" spans="1:13" ht="13">
      <c r="A4" s="128"/>
      <c r="B4" s="127"/>
      <c r="C4" s="289">
        <f>' Property Summary'!D10</f>
        <v>46022</v>
      </c>
      <c r="D4" s="133"/>
      <c r="E4" s="128"/>
      <c r="F4" s="129"/>
      <c r="G4" s="134" t="s">
        <v>54</v>
      </c>
      <c r="H4" s="135">
        <f>'Apportionment Detail'!B38</f>
        <v>18881</v>
      </c>
      <c r="I4" s="129"/>
      <c r="J4" s="129"/>
      <c r="K4" s="136"/>
      <c r="L4" s="136"/>
    </row>
    <row r="5" spans="1:13" ht="13" thickBot="1">
      <c r="H5" s="90"/>
      <c r="I5" s="90"/>
      <c r="J5" s="90"/>
    </row>
    <row r="6" spans="1:13" s="244" customFormat="1" ht="35.15" customHeight="1">
      <c r="A6" s="482" t="s">
        <v>55</v>
      </c>
      <c r="B6" s="326"/>
      <c r="C6" s="484" t="s">
        <v>56</v>
      </c>
      <c r="D6" s="484" t="s">
        <v>57</v>
      </c>
      <c r="E6" s="459" t="s">
        <v>58</v>
      </c>
      <c r="F6" s="328" t="s">
        <v>60</v>
      </c>
      <c r="G6" s="313" t="s">
        <v>60</v>
      </c>
      <c r="H6" s="486" t="s">
        <v>61</v>
      </c>
      <c r="I6" s="486" t="s">
        <v>62</v>
      </c>
      <c r="J6" s="328" t="s">
        <v>409</v>
      </c>
      <c r="K6" s="459" t="s">
        <v>63</v>
      </c>
      <c r="L6" s="461" t="s">
        <v>64</v>
      </c>
      <c r="M6" s="90"/>
    </row>
    <row r="7" spans="1:13" s="109" customFormat="1" ht="19.5" customHeight="1" thickBot="1">
      <c r="A7" s="496"/>
      <c r="B7" s="327"/>
      <c r="C7" s="495"/>
      <c r="D7" s="495"/>
      <c r="E7" s="492"/>
      <c r="F7" s="314">
        <v>46022</v>
      </c>
      <c r="G7" s="315">
        <v>45657</v>
      </c>
      <c r="H7" s="494"/>
      <c r="I7" s="494"/>
      <c r="J7" s="314">
        <v>45657</v>
      </c>
      <c r="K7" s="492"/>
      <c r="L7" s="493"/>
      <c r="M7" s="108"/>
    </row>
    <row r="8" spans="1:13" ht="24.65" customHeight="1">
      <c r="A8" s="488" t="s">
        <v>291</v>
      </c>
      <c r="B8" s="489"/>
      <c r="C8" s="489"/>
      <c r="D8" s="489"/>
      <c r="E8" s="489"/>
      <c r="F8" s="489"/>
      <c r="G8" s="489"/>
      <c r="H8" s="489"/>
      <c r="I8" s="489"/>
      <c r="J8" s="489"/>
      <c r="K8" s="489"/>
      <c r="L8" s="490"/>
    </row>
    <row r="9" spans="1:13" ht="24.65" hidden="1" customHeight="1">
      <c r="A9" s="491" t="s">
        <v>66</v>
      </c>
      <c r="B9" s="140">
        <v>1</v>
      </c>
      <c r="C9" s="141" t="s">
        <v>67</v>
      </c>
      <c r="D9" s="141" t="s">
        <v>68</v>
      </c>
      <c r="E9" s="141" t="s">
        <v>69</v>
      </c>
      <c r="F9" s="142"/>
      <c r="G9" s="142"/>
      <c r="H9" s="142">
        <f>F9-G9</f>
        <v>0</v>
      </c>
      <c r="I9" s="143" t="e">
        <f>-1+(F9/G9)</f>
        <v>#DIV/0!</v>
      </c>
      <c r="J9" s="144"/>
      <c r="K9" s="145" t="s">
        <v>69</v>
      </c>
      <c r="L9" s="146"/>
    </row>
    <row r="10" spans="1:13" ht="24.65" hidden="1" customHeight="1" thickBot="1">
      <c r="A10" s="466"/>
      <c r="B10" s="147">
        <v>2</v>
      </c>
      <c r="C10" s="148" t="s">
        <v>70</v>
      </c>
      <c r="D10" s="148" t="s">
        <v>71</v>
      </c>
      <c r="E10" s="148" t="s">
        <v>72</v>
      </c>
      <c r="F10" s="149"/>
      <c r="G10" s="149"/>
      <c r="H10" s="149">
        <f t="shared" ref="H10:H79" si="0">F10-G10</f>
        <v>0</v>
      </c>
      <c r="I10" s="150" t="e">
        <f t="shared" ref="I10:I79" si="1">-1+(F10/G10)</f>
        <v>#DIV/0!</v>
      </c>
      <c r="J10" s="151"/>
      <c r="K10" s="152" t="s">
        <v>72</v>
      </c>
      <c r="L10" s="153"/>
    </row>
    <row r="11" spans="1:13" ht="24.65" hidden="1" customHeight="1" thickBot="1">
      <c r="A11" s="466"/>
      <c r="B11" s="147"/>
      <c r="C11" s="148" t="s">
        <v>70</v>
      </c>
      <c r="D11" s="148" t="s">
        <v>73</v>
      </c>
      <c r="E11" s="148" t="s">
        <v>74</v>
      </c>
      <c r="F11" s="149"/>
      <c r="G11" s="149"/>
      <c r="H11" s="149">
        <f t="shared" si="0"/>
        <v>0</v>
      </c>
      <c r="I11" s="150" t="e">
        <f t="shared" si="1"/>
        <v>#DIV/0!</v>
      </c>
      <c r="J11" s="151"/>
      <c r="K11" s="152" t="s">
        <v>74</v>
      </c>
      <c r="L11" s="153"/>
    </row>
    <row r="12" spans="1:13" ht="24.65" hidden="1" customHeight="1" thickBot="1">
      <c r="A12" s="466"/>
      <c r="B12" s="147"/>
      <c r="C12" s="148" t="s">
        <v>70</v>
      </c>
      <c r="D12" s="148" t="s">
        <v>75</v>
      </c>
      <c r="E12" s="148" t="s">
        <v>76</v>
      </c>
      <c r="F12" s="149"/>
      <c r="G12" s="149"/>
      <c r="H12" s="149">
        <f t="shared" si="0"/>
        <v>0</v>
      </c>
      <c r="I12" s="150" t="e">
        <f t="shared" si="1"/>
        <v>#DIV/0!</v>
      </c>
      <c r="J12" s="151"/>
      <c r="K12" s="152" t="s">
        <v>76</v>
      </c>
      <c r="L12" s="153"/>
    </row>
    <row r="13" spans="1:13" ht="24.65" hidden="1" customHeight="1" thickBot="1">
      <c r="A13" s="466"/>
      <c r="B13" s="147">
        <v>3</v>
      </c>
      <c r="C13" s="148" t="s">
        <v>77</v>
      </c>
      <c r="D13" s="148" t="s">
        <v>78</v>
      </c>
      <c r="E13" s="148" t="s">
        <v>79</v>
      </c>
      <c r="F13" s="149"/>
      <c r="G13" s="149"/>
      <c r="H13" s="149">
        <f t="shared" si="0"/>
        <v>0</v>
      </c>
      <c r="I13" s="150" t="e">
        <f t="shared" si="1"/>
        <v>#DIV/0!</v>
      </c>
      <c r="J13" s="151"/>
      <c r="K13" s="152" t="s">
        <v>79</v>
      </c>
      <c r="L13" s="153"/>
    </row>
    <row r="14" spans="1:13" ht="24.65" hidden="1" customHeight="1" thickBot="1">
      <c r="A14" s="466"/>
      <c r="B14" s="147"/>
      <c r="C14" s="148" t="s">
        <v>77</v>
      </c>
      <c r="D14" s="148" t="s">
        <v>80</v>
      </c>
      <c r="E14" s="148" t="s">
        <v>81</v>
      </c>
      <c r="F14" s="149"/>
      <c r="G14" s="149"/>
      <c r="H14" s="149">
        <f t="shared" si="0"/>
        <v>0</v>
      </c>
      <c r="I14" s="150" t="e">
        <f t="shared" si="1"/>
        <v>#DIV/0!</v>
      </c>
      <c r="J14" s="151"/>
      <c r="K14" s="152" t="s">
        <v>81</v>
      </c>
      <c r="L14" s="153"/>
    </row>
    <row r="15" spans="1:13" ht="24.65" hidden="1" customHeight="1" thickBot="1">
      <c r="A15" s="466"/>
      <c r="B15" s="147"/>
      <c r="C15" s="148" t="s">
        <v>77</v>
      </c>
      <c r="D15" s="148" t="s">
        <v>82</v>
      </c>
      <c r="E15" s="148" t="s">
        <v>83</v>
      </c>
      <c r="F15" s="149"/>
      <c r="G15" s="149"/>
      <c r="H15" s="149">
        <f t="shared" si="0"/>
        <v>0</v>
      </c>
      <c r="I15" s="150" t="e">
        <f t="shared" si="1"/>
        <v>#DIV/0!</v>
      </c>
      <c r="J15" s="151"/>
      <c r="K15" s="152" t="s">
        <v>83</v>
      </c>
      <c r="L15" s="153"/>
    </row>
    <row r="16" spans="1:13" ht="24.65" hidden="1" customHeight="1" thickBot="1">
      <c r="A16" s="466"/>
      <c r="B16" s="147"/>
      <c r="C16" s="148" t="s">
        <v>77</v>
      </c>
      <c r="D16" s="148" t="s">
        <v>84</v>
      </c>
      <c r="E16" s="148" t="s">
        <v>85</v>
      </c>
      <c r="F16" s="149"/>
      <c r="G16" s="149"/>
      <c r="H16" s="149">
        <f t="shared" si="0"/>
        <v>0</v>
      </c>
      <c r="I16" s="150" t="e">
        <f t="shared" si="1"/>
        <v>#DIV/0!</v>
      </c>
      <c r="J16" s="151"/>
      <c r="K16" s="152" t="s">
        <v>85</v>
      </c>
      <c r="L16" s="153"/>
    </row>
    <row r="17" spans="1:23" ht="24.65" hidden="1" customHeight="1" thickBot="1">
      <c r="A17" s="466"/>
      <c r="B17" s="147"/>
      <c r="C17" s="148" t="s">
        <v>77</v>
      </c>
      <c r="D17" s="148" t="s">
        <v>86</v>
      </c>
      <c r="E17" s="148" t="s">
        <v>87</v>
      </c>
      <c r="F17" s="149"/>
      <c r="G17" s="149"/>
      <c r="H17" s="149">
        <f t="shared" si="0"/>
        <v>0</v>
      </c>
      <c r="I17" s="150" t="e">
        <f t="shared" si="1"/>
        <v>#DIV/0!</v>
      </c>
      <c r="J17" s="151"/>
      <c r="K17" s="152" t="s">
        <v>87</v>
      </c>
      <c r="L17" s="153"/>
    </row>
    <row r="18" spans="1:23" ht="24.65" hidden="1" customHeight="1" thickBot="1">
      <c r="A18" s="466"/>
      <c r="B18" s="147"/>
      <c r="C18" s="148" t="s">
        <v>77</v>
      </c>
      <c r="D18" s="148" t="s">
        <v>88</v>
      </c>
      <c r="E18" s="148" t="s">
        <v>89</v>
      </c>
      <c r="F18" s="149"/>
      <c r="G18" s="149"/>
      <c r="H18" s="149">
        <f t="shared" si="0"/>
        <v>0</v>
      </c>
      <c r="I18" s="150" t="e">
        <f t="shared" si="1"/>
        <v>#DIV/0!</v>
      </c>
      <c r="J18" s="151"/>
      <c r="K18" s="152" t="s">
        <v>89</v>
      </c>
      <c r="L18" s="153"/>
    </row>
    <row r="19" spans="1:23" ht="24.65" hidden="1" customHeight="1" thickBot="1">
      <c r="A19" s="466"/>
      <c r="B19" s="147"/>
      <c r="C19" s="148" t="s">
        <v>77</v>
      </c>
      <c r="D19" s="148" t="s">
        <v>90</v>
      </c>
      <c r="E19" s="148" t="s">
        <v>91</v>
      </c>
      <c r="F19" s="149"/>
      <c r="G19" s="154"/>
      <c r="H19" s="149">
        <f t="shared" si="0"/>
        <v>0</v>
      </c>
      <c r="I19" s="150" t="e">
        <f t="shared" si="1"/>
        <v>#DIV/0!</v>
      </c>
      <c r="J19" s="155"/>
      <c r="K19" s="152" t="s">
        <v>91</v>
      </c>
      <c r="L19" s="153"/>
    </row>
    <row r="20" spans="1:23" s="109" customFormat="1" ht="24.65" hidden="1" customHeight="1" thickBot="1">
      <c r="A20" s="466"/>
      <c r="B20" s="147"/>
      <c r="C20" s="148" t="s">
        <v>77</v>
      </c>
      <c r="D20" s="148">
        <v>10370</v>
      </c>
      <c r="E20" s="148" t="s">
        <v>92</v>
      </c>
      <c r="F20" s="149"/>
      <c r="G20" s="154"/>
      <c r="H20" s="149">
        <f t="shared" si="0"/>
        <v>0</v>
      </c>
      <c r="I20" s="150" t="e">
        <f t="shared" si="1"/>
        <v>#DIV/0!</v>
      </c>
      <c r="J20" s="155"/>
      <c r="K20" s="152" t="s">
        <v>92</v>
      </c>
      <c r="L20" s="153"/>
      <c r="M20" s="108"/>
    </row>
    <row r="21" spans="1:23" ht="24.65" hidden="1" customHeight="1" thickBot="1">
      <c r="A21" s="466"/>
      <c r="B21" s="147">
        <v>4</v>
      </c>
      <c r="C21" s="148" t="s">
        <v>93</v>
      </c>
      <c r="D21" s="148" t="s">
        <v>94</v>
      </c>
      <c r="E21" s="148" t="s">
        <v>95</v>
      </c>
      <c r="F21" s="149"/>
      <c r="G21" s="156"/>
      <c r="H21" s="149">
        <f t="shared" si="0"/>
        <v>0</v>
      </c>
      <c r="I21" s="150" t="e">
        <f t="shared" si="1"/>
        <v>#DIV/0!</v>
      </c>
      <c r="J21" s="157"/>
      <c r="K21" s="152" t="s">
        <v>95</v>
      </c>
      <c r="L21" s="153"/>
      <c r="W21" s="90" t="s">
        <v>253</v>
      </c>
    </row>
    <row r="22" spans="1:23" ht="24.65" hidden="1" customHeight="1" thickBot="1">
      <c r="A22" s="466"/>
      <c r="B22" s="158"/>
      <c r="C22" s="148" t="s">
        <v>93</v>
      </c>
      <c r="D22" s="148" t="s">
        <v>96</v>
      </c>
      <c r="E22" s="148" t="s">
        <v>97</v>
      </c>
      <c r="F22" s="159"/>
      <c r="G22" s="160"/>
      <c r="H22" s="149">
        <f t="shared" si="0"/>
        <v>0</v>
      </c>
      <c r="I22" s="150" t="e">
        <f t="shared" si="1"/>
        <v>#DIV/0!</v>
      </c>
      <c r="J22" s="161"/>
      <c r="K22" s="152" t="s">
        <v>97</v>
      </c>
      <c r="L22" s="162"/>
    </row>
    <row r="23" spans="1:23" ht="24.65" hidden="1" customHeight="1" thickBot="1">
      <c r="A23" s="467"/>
      <c r="B23" s="163"/>
      <c r="C23" s="164" t="s">
        <v>93</v>
      </c>
      <c r="D23" s="164" t="s">
        <v>98</v>
      </c>
      <c r="E23" s="164" t="s">
        <v>99</v>
      </c>
      <c r="F23" s="165"/>
      <c r="G23" s="166"/>
      <c r="H23" s="165">
        <f t="shared" si="0"/>
        <v>0</v>
      </c>
      <c r="I23" s="167" t="e">
        <f t="shared" si="1"/>
        <v>#DIV/0!</v>
      </c>
      <c r="J23" s="168"/>
      <c r="K23" s="170" t="s">
        <v>99</v>
      </c>
      <c r="L23" s="171"/>
    </row>
    <row r="24" spans="1:23" ht="24.65" hidden="1" customHeight="1" thickBot="1">
      <c r="A24" s="468" t="s">
        <v>100</v>
      </c>
      <c r="B24" s="469"/>
      <c r="C24" s="469"/>
      <c r="D24" s="469"/>
      <c r="E24" s="470"/>
      <c r="F24" s="172">
        <f>SUM(F9:F23)</f>
        <v>0</v>
      </c>
      <c r="G24" s="172">
        <f t="shared" ref="G24" si="2">SUM(G9:G23)</f>
        <v>0</v>
      </c>
      <c r="H24" s="172">
        <f>F24-G24</f>
        <v>0</v>
      </c>
      <c r="I24" s="173" t="e">
        <f>-1+(F24/G24)</f>
        <v>#DIV/0!</v>
      </c>
      <c r="J24" s="174"/>
      <c r="K24" s="175"/>
      <c r="L24" s="176"/>
    </row>
    <row r="25" spans="1:23" ht="24.65" hidden="1" customHeight="1" thickBot="1">
      <c r="A25" s="471" t="s">
        <v>101</v>
      </c>
      <c r="B25" s="177">
        <v>5</v>
      </c>
      <c r="C25" s="178" t="s">
        <v>102</v>
      </c>
      <c r="D25" s="178" t="s">
        <v>103</v>
      </c>
      <c r="E25" s="178" t="s">
        <v>102</v>
      </c>
      <c r="F25" s="142"/>
      <c r="G25" s="179"/>
      <c r="H25" s="142">
        <f t="shared" si="0"/>
        <v>0</v>
      </c>
      <c r="I25" s="143" t="e">
        <f t="shared" si="1"/>
        <v>#DIV/0!</v>
      </c>
      <c r="J25" s="180"/>
      <c r="K25" s="145" t="s">
        <v>102</v>
      </c>
      <c r="L25" s="146"/>
      <c r="M25" s="181"/>
    </row>
    <row r="26" spans="1:23" ht="24.65" hidden="1" customHeight="1" thickBot="1">
      <c r="A26" s="472"/>
      <c r="B26" s="182">
        <v>6</v>
      </c>
      <c r="C26" s="183" t="s">
        <v>104</v>
      </c>
      <c r="D26" s="183" t="s">
        <v>105</v>
      </c>
      <c r="E26" s="183" t="s">
        <v>104</v>
      </c>
      <c r="F26" s="149"/>
      <c r="G26" s="156"/>
      <c r="H26" s="149">
        <f t="shared" si="0"/>
        <v>0</v>
      </c>
      <c r="I26" s="150" t="e">
        <f t="shared" si="1"/>
        <v>#DIV/0!</v>
      </c>
      <c r="J26" s="155"/>
      <c r="K26" s="152" t="s">
        <v>104</v>
      </c>
      <c r="L26" s="184"/>
      <c r="M26" s="181"/>
    </row>
    <row r="27" spans="1:23" ht="24.65" hidden="1" customHeight="1" thickBot="1">
      <c r="A27" s="472"/>
      <c r="B27" s="182">
        <v>7</v>
      </c>
      <c r="C27" s="183" t="s">
        <v>106</v>
      </c>
      <c r="D27" s="183" t="s">
        <v>107</v>
      </c>
      <c r="E27" s="183" t="s">
        <v>106</v>
      </c>
      <c r="F27" s="149"/>
      <c r="G27" s="156"/>
      <c r="H27" s="149">
        <f t="shared" si="0"/>
        <v>0</v>
      </c>
      <c r="I27" s="150" t="e">
        <f t="shared" si="1"/>
        <v>#DIV/0!</v>
      </c>
      <c r="J27" s="155"/>
      <c r="K27" s="152" t="s">
        <v>106</v>
      </c>
      <c r="L27" s="184"/>
      <c r="M27" s="181"/>
    </row>
    <row r="28" spans="1:23" ht="24.65" hidden="1" customHeight="1" thickBot="1">
      <c r="A28" s="472"/>
      <c r="B28" s="182">
        <v>8</v>
      </c>
      <c r="C28" s="183" t="s">
        <v>108</v>
      </c>
      <c r="D28" s="183" t="s">
        <v>109</v>
      </c>
      <c r="E28" s="183" t="s">
        <v>110</v>
      </c>
      <c r="F28" s="149"/>
      <c r="G28" s="156"/>
      <c r="H28" s="149">
        <f t="shared" si="0"/>
        <v>0</v>
      </c>
      <c r="I28" s="150" t="e">
        <f t="shared" si="1"/>
        <v>#DIV/0!</v>
      </c>
      <c r="J28" s="155"/>
      <c r="K28" s="152" t="s">
        <v>110</v>
      </c>
      <c r="L28" s="184"/>
      <c r="M28" s="181"/>
    </row>
    <row r="29" spans="1:23" ht="24.65" hidden="1" customHeight="1" thickBot="1">
      <c r="A29" s="473"/>
      <c r="B29" s="185">
        <v>9</v>
      </c>
      <c r="C29" s="186" t="s">
        <v>111</v>
      </c>
      <c r="D29" s="186" t="s">
        <v>112</v>
      </c>
      <c r="E29" s="186" t="s">
        <v>113</v>
      </c>
      <c r="F29" s="165"/>
      <c r="G29" s="187"/>
      <c r="H29" s="165">
        <f t="shared" si="0"/>
        <v>0</v>
      </c>
      <c r="I29" s="167" t="e">
        <f t="shared" si="1"/>
        <v>#DIV/0!</v>
      </c>
      <c r="J29" s="188"/>
      <c r="K29" s="170" t="s">
        <v>113</v>
      </c>
      <c r="L29" s="171"/>
    </row>
    <row r="30" spans="1:23" ht="24.65" hidden="1" customHeight="1" thickBot="1">
      <c r="A30" s="474" t="s">
        <v>100</v>
      </c>
      <c r="B30" s="475"/>
      <c r="C30" s="475"/>
      <c r="D30" s="475"/>
      <c r="E30" s="476"/>
      <c r="F30" s="189">
        <f>SUM(F25:F29)</f>
        <v>0</v>
      </c>
      <c r="G30" s="189">
        <f>SUM(G25:G29)</f>
        <v>0</v>
      </c>
      <c r="H30" s="189">
        <f>F30-G30</f>
        <v>0</v>
      </c>
      <c r="I30" s="190" t="e">
        <f>-1+(F30/G30)</f>
        <v>#DIV/0!</v>
      </c>
      <c r="J30" s="191"/>
      <c r="K30" s="192"/>
      <c r="L30" s="193"/>
    </row>
    <row r="31" spans="1:23" ht="24.65" hidden="1" customHeight="1" thickBot="1">
      <c r="A31" s="477" t="s">
        <v>114</v>
      </c>
      <c r="B31" s="194">
        <v>10</v>
      </c>
      <c r="C31" s="195" t="s">
        <v>115</v>
      </c>
      <c r="D31" s="195" t="s">
        <v>116</v>
      </c>
      <c r="E31" s="195" t="s">
        <v>117</v>
      </c>
      <c r="F31" s="196"/>
      <c r="G31" s="197"/>
      <c r="H31" s="196">
        <f t="shared" si="0"/>
        <v>0</v>
      </c>
      <c r="I31" s="198" t="e">
        <f t="shared" si="1"/>
        <v>#DIV/0!</v>
      </c>
      <c r="J31" s="199"/>
      <c r="K31" s="201" t="s">
        <v>117</v>
      </c>
      <c r="L31" s="202"/>
    </row>
    <row r="32" spans="1:23" ht="24.65" hidden="1" customHeight="1" thickBot="1">
      <c r="A32" s="477"/>
      <c r="B32" s="147"/>
      <c r="C32" s="148" t="s">
        <v>115</v>
      </c>
      <c r="D32" s="148" t="s">
        <v>118</v>
      </c>
      <c r="E32" s="148" t="s">
        <v>119</v>
      </c>
      <c r="F32" s="149"/>
      <c r="G32" s="156"/>
      <c r="H32" s="149">
        <f t="shared" si="0"/>
        <v>0</v>
      </c>
      <c r="I32" s="150" t="e">
        <f t="shared" si="1"/>
        <v>#DIV/0!</v>
      </c>
      <c r="J32" s="155"/>
      <c r="K32" s="152" t="s">
        <v>119</v>
      </c>
      <c r="L32" s="153"/>
    </row>
    <row r="33" spans="1:12" ht="24.65" customHeight="1" thickBot="1">
      <c r="A33" s="477"/>
      <c r="B33" s="147">
        <v>11</v>
      </c>
      <c r="C33" s="148" t="s">
        <v>120</v>
      </c>
      <c r="D33" s="148" t="s">
        <v>121</v>
      </c>
      <c r="E33" s="148" t="s">
        <v>122</v>
      </c>
      <c r="F33" s="149">
        <v>200</v>
      </c>
      <c r="G33" s="149">
        <v>200</v>
      </c>
      <c r="H33" s="149">
        <f t="shared" si="0"/>
        <v>0</v>
      </c>
      <c r="I33" s="150">
        <f t="shared" si="1"/>
        <v>0</v>
      </c>
      <c r="J33" s="155">
        <v>120</v>
      </c>
      <c r="K33" s="152" t="s">
        <v>122</v>
      </c>
      <c r="L33" s="333" t="s">
        <v>396</v>
      </c>
    </row>
    <row r="34" spans="1:12" ht="24.65" hidden="1" customHeight="1" thickBot="1">
      <c r="A34" s="477"/>
      <c r="B34" s="147"/>
      <c r="C34" s="148" t="s">
        <v>120</v>
      </c>
      <c r="D34" s="148" t="s">
        <v>123</v>
      </c>
      <c r="E34" s="148" t="s">
        <v>124</v>
      </c>
      <c r="F34" s="149"/>
      <c r="G34" s="149"/>
      <c r="H34" s="149">
        <f t="shared" si="0"/>
        <v>0</v>
      </c>
      <c r="I34" s="150" t="e">
        <f t="shared" si="1"/>
        <v>#DIV/0!</v>
      </c>
      <c r="J34" s="155"/>
      <c r="K34" s="152" t="s">
        <v>124</v>
      </c>
      <c r="L34" s="153"/>
    </row>
    <row r="35" spans="1:12" ht="24.65" hidden="1" customHeight="1" thickBot="1">
      <c r="A35" s="477"/>
      <c r="B35" s="147"/>
      <c r="C35" s="148" t="s">
        <v>120</v>
      </c>
      <c r="D35" s="148" t="s">
        <v>125</v>
      </c>
      <c r="E35" s="148" t="s">
        <v>126</v>
      </c>
      <c r="F35" s="149"/>
      <c r="G35" s="149"/>
      <c r="H35" s="149">
        <f t="shared" si="0"/>
        <v>0</v>
      </c>
      <c r="I35" s="150" t="e">
        <f t="shared" si="1"/>
        <v>#DIV/0!</v>
      </c>
      <c r="J35" s="155"/>
      <c r="K35" s="152" t="s">
        <v>126</v>
      </c>
      <c r="L35" s="153"/>
    </row>
    <row r="36" spans="1:12" ht="24.65" hidden="1" customHeight="1" thickBot="1">
      <c r="A36" s="477"/>
      <c r="B36" s="147"/>
      <c r="C36" s="148" t="s">
        <v>120</v>
      </c>
      <c r="D36" s="148" t="s">
        <v>127</v>
      </c>
      <c r="E36" s="148" t="s">
        <v>128</v>
      </c>
      <c r="F36" s="149"/>
      <c r="G36" s="149"/>
      <c r="H36" s="149">
        <f t="shared" si="0"/>
        <v>0</v>
      </c>
      <c r="I36" s="150" t="e">
        <f t="shared" si="1"/>
        <v>#DIV/0!</v>
      </c>
      <c r="J36" s="155"/>
      <c r="K36" s="152" t="s">
        <v>128</v>
      </c>
      <c r="L36" s="153"/>
    </row>
    <row r="37" spans="1:12" ht="24.65" hidden="1" customHeight="1" thickBot="1">
      <c r="A37" s="477"/>
      <c r="B37" s="147"/>
      <c r="C37" s="148" t="s">
        <v>120</v>
      </c>
      <c r="D37" s="148" t="s">
        <v>129</v>
      </c>
      <c r="E37" s="148" t="s">
        <v>130</v>
      </c>
      <c r="F37" s="149"/>
      <c r="G37" s="149"/>
      <c r="H37" s="149">
        <f t="shared" si="0"/>
        <v>0</v>
      </c>
      <c r="I37" s="150" t="e">
        <f t="shared" si="1"/>
        <v>#DIV/0!</v>
      </c>
      <c r="J37" s="155"/>
      <c r="K37" s="152" t="s">
        <v>130</v>
      </c>
      <c r="L37" s="153"/>
    </row>
    <row r="38" spans="1:12" ht="24.65" hidden="1" customHeight="1" thickBot="1">
      <c r="A38" s="477"/>
      <c r="B38" s="147"/>
      <c r="C38" s="148" t="s">
        <v>120</v>
      </c>
      <c r="D38" s="148" t="s">
        <v>131</v>
      </c>
      <c r="E38" s="148" t="s">
        <v>132</v>
      </c>
      <c r="F38" s="149"/>
      <c r="G38" s="149"/>
      <c r="H38" s="149">
        <f t="shared" si="0"/>
        <v>0</v>
      </c>
      <c r="I38" s="150" t="e">
        <f t="shared" si="1"/>
        <v>#DIV/0!</v>
      </c>
      <c r="J38" s="155"/>
      <c r="K38" s="152" t="s">
        <v>132</v>
      </c>
      <c r="L38" s="153"/>
    </row>
    <row r="39" spans="1:12" ht="24.65" hidden="1" customHeight="1" thickBot="1">
      <c r="A39" s="477"/>
      <c r="B39" s="147"/>
      <c r="C39" s="148" t="s">
        <v>120</v>
      </c>
      <c r="D39" s="148" t="s">
        <v>133</v>
      </c>
      <c r="E39" s="148" t="s">
        <v>134</v>
      </c>
      <c r="F39" s="149"/>
      <c r="G39" s="149"/>
      <c r="H39" s="149">
        <f t="shared" si="0"/>
        <v>0</v>
      </c>
      <c r="I39" s="150" t="e">
        <f t="shared" si="1"/>
        <v>#DIV/0!</v>
      </c>
      <c r="J39" s="155"/>
      <c r="K39" s="152" t="s">
        <v>134</v>
      </c>
      <c r="L39" s="153"/>
    </row>
    <row r="40" spans="1:12" ht="24.65" hidden="1" customHeight="1" thickBot="1">
      <c r="A40" s="477"/>
      <c r="B40" s="147">
        <v>12</v>
      </c>
      <c r="C40" s="148" t="s">
        <v>135</v>
      </c>
      <c r="D40" s="148" t="s">
        <v>136</v>
      </c>
      <c r="E40" s="148" t="s">
        <v>137</v>
      </c>
      <c r="F40" s="149"/>
      <c r="G40" s="149"/>
      <c r="H40" s="149">
        <f t="shared" si="0"/>
        <v>0</v>
      </c>
      <c r="I40" s="150" t="e">
        <f t="shared" si="1"/>
        <v>#DIV/0!</v>
      </c>
      <c r="J40" s="155"/>
      <c r="K40" s="152" t="s">
        <v>137</v>
      </c>
      <c r="L40" s="153"/>
    </row>
    <row r="41" spans="1:12" ht="24.65" hidden="1" customHeight="1" thickBot="1">
      <c r="A41" s="477"/>
      <c r="B41" s="147"/>
      <c r="C41" s="148" t="s">
        <v>135</v>
      </c>
      <c r="D41" s="148" t="s">
        <v>138</v>
      </c>
      <c r="E41" s="148" t="s">
        <v>139</v>
      </c>
      <c r="F41" s="149"/>
      <c r="G41" s="149"/>
      <c r="H41" s="149">
        <f t="shared" si="0"/>
        <v>0</v>
      </c>
      <c r="I41" s="150" t="e">
        <f t="shared" si="1"/>
        <v>#DIV/0!</v>
      </c>
      <c r="J41" s="155"/>
      <c r="K41" s="152" t="s">
        <v>139</v>
      </c>
      <c r="L41" s="153"/>
    </row>
    <row r="42" spans="1:12" ht="24.65" hidden="1" customHeight="1" thickBot="1">
      <c r="A42" s="477"/>
      <c r="B42" s="147"/>
      <c r="C42" s="148" t="s">
        <v>135</v>
      </c>
      <c r="D42" s="148" t="s">
        <v>140</v>
      </c>
      <c r="E42" s="148" t="s">
        <v>141</v>
      </c>
      <c r="F42" s="149"/>
      <c r="G42" s="149"/>
      <c r="H42" s="149">
        <f t="shared" si="0"/>
        <v>0</v>
      </c>
      <c r="I42" s="150" t="e">
        <f t="shared" si="1"/>
        <v>#DIV/0!</v>
      </c>
      <c r="J42" s="155"/>
      <c r="K42" s="152" t="s">
        <v>141</v>
      </c>
      <c r="L42" s="153"/>
    </row>
    <row r="43" spans="1:12" ht="24.65" hidden="1" customHeight="1" thickBot="1">
      <c r="A43" s="477"/>
      <c r="B43" s="147"/>
      <c r="C43" s="148" t="s">
        <v>142</v>
      </c>
      <c r="D43" s="148" t="s">
        <v>143</v>
      </c>
      <c r="E43" s="148" t="s">
        <v>144</v>
      </c>
      <c r="F43" s="149"/>
      <c r="G43" s="149"/>
      <c r="H43" s="149">
        <f t="shared" si="0"/>
        <v>0</v>
      </c>
      <c r="I43" s="150" t="e">
        <f t="shared" si="1"/>
        <v>#DIV/0!</v>
      </c>
      <c r="J43" s="155"/>
      <c r="K43" s="152" t="s">
        <v>144</v>
      </c>
      <c r="L43" s="153"/>
    </row>
    <row r="44" spans="1:12" ht="24.65" hidden="1" customHeight="1" thickBot="1">
      <c r="A44" s="477"/>
      <c r="B44" s="147">
        <v>13</v>
      </c>
      <c r="C44" s="148" t="s">
        <v>142</v>
      </c>
      <c r="D44" s="148" t="s">
        <v>145</v>
      </c>
      <c r="E44" s="148" t="s">
        <v>146</v>
      </c>
      <c r="F44" s="149"/>
      <c r="G44" s="149"/>
      <c r="H44" s="149">
        <f t="shared" si="0"/>
        <v>0</v>
      </c>
      <c r="I44" s="150" t="e">
        <f t="shared" si="1"/>
        <v>#DIV/0!</v>
      </c>
      <c r="J44" s="155"/>
      <c r="K44" s="152" t="s">
        <v>146</v>
      </c>
      <c r="L44" s="153"/>
    </row>
    <row r="45" spans="1:12" ht="24.65" hidden="1" customHeight="1" thickBot="1">
      <c r="A45" s="477"/>
      <c r="B45" s="147"/>
      <c r="C45" s="148" t="s">
        <v>142</v>
      </c>
      <c r="D45" s="148" t="s">
        <v>147</v>
      </c>
      <c r="E45" s="148" t="s">
        <v>148</v>
      </c>
      <c r="F45" s="149"/>
      <c r="G45" s="149"/>
      <c r="H45" s="149">
        <f t="shared" si="0"/>
        <v>0</v>
      </c>
      <c r="I45" s="150" t="e">
        <f t="shared" si="1"/>
        <v>#DIV/0!</v>
      </c>
      <c r="J45" s="155"/>
      <c r="K45" s="152" t="s">
        <v>148</v>
      </c>
      <c r="L45" s="153"/>
    </row>
    <row r="46" spans="1:12" ht="24.65" hidden="1" customHeight="1" thickBot="1">
      <c r="A46" s="477"/>
      <c r="B46" s="147"/>
      <c r="C46" s="148" t="s">
        <v>142</v>
      </c>
      <c r="D46" s="148" t="s">
        <v>149</v>
      </c>
      <c r="E46" s="148" t="s">
        <v>150</v>
      </c>
      <c r="F46" s="149"/>
      <c r="G46" s="149"/>
      <c r="H46" s="149">
        <f t="shared" si="0"/>
        <v>0</v>
      </c>
      <c r="I46" s="150" t="e">
        <f t="shared" si="1"/>
        <v>#DIV/0!</v>
      </c>
      <c r="J46" s="155"/>
      <c r="K46" s="152" t="s">
        <v>150</v>
      </c>
      <c r="L46" s="153"/>
    </row>
    <row r="47" spans="1:12" ht="24.65" hidden="1" customHeight="1" thickBot="1">
      <c r="A47" s="477"/>
      <c r="B47" s="158"/>
      <c r="C47" s="203" t="s">
        <v>142</v>
      </c>
      <c r="D47" s="203" t="s">
        <v>151</v>
      </c>
      <c r="E47" s="203" t="s">
        <v>152</v>
      </c>
      <c r="F47" s="159"/>
      <c r="G47" s="159"/>
      <c r="H47" s="159">
        <f t="shared" si="0"/>
        <v>0</v>
      </c>
      <c r="I47" s="205" t="e">
        <f t="shared" si="1"/>
        <v>#DIV/0!</v>
      </c>
      <c r="J47" s="206"/>
      <c r="K47" s="208" t="s">
        <v>152</v>
      </c>
      <c r="L47" s="162"/>
    </row>
    <row r="48" spans="1:12" ht="24.65" customHeight="1" thickBot="1">
      <c r="A48" s="468" t="s">
        <v>100</v>
      </c>
      <c r="B48" s="469"/>
      <c r="C48" s="469"/>
      <c r="D48" s="469"/>
      <c r="E48" s="470"/>
      <c r="F48" s="172">
        <f>SUM(F31:F47)</f>
        <v>200</v>
      </c>
      <c r="G48" s="172">
        <f>SUM(G31:G47)</f>
        <v>200</v>
      </c>
      <c r="H48" s="172">
        <f>F48-G48</f>
        <v>0</v>
      </c>
      <c r="I48" s="173">
        <f>-1+(F48/G48)</f>
        <v>0</v>
      </c>
      <c r="J48" s="174">
        <f>J33</f>
        <v>120</v>
      </c>
      <c r="K48" s="175"/>
      <c r="L48" s="176"/>
    </row>
    <row r="49" spans="1:12" ht="24.65" hidden="1" customHeight="1" thickBot="1">
      <c r="A49" s="453" t="s">
        <v>153</v>
      </c>
      <c r="B49" s="209">
        <v>14</v>
      </c>
      <c r="C49" s="210" t="s">
        <v>154</v>
      </c>
      <c r="D49" s="210" t="s">
        <v>155</v>
      </c>
      <c r="E49" s="210" t="s">
        <v>156</v>
      </c>
      <c r="F49" s="196"/>
      <c r="G49" s="196"/>
      <c r="H49" s="196">
        <f t="shared" si="0"/>
        <v>0</v>
      </c>
      <c r="I49" s="198" t="e">
        <f t="shared" si="1"/>
        <v>#DIV/0!</v>
      </c>
      <c r="J49" s="200"/>
      <c r="K49" s="201" t="s">
        <v>156</v>
      </c>
      <c r="L49" s="202"/>
    </row>
    <row r="50" spans="1:12" ht="24.65" hidden="1" customHeight="1" thickBot="1">
      <c r="A50" s="454"/>
      <c r="B50" s="211"/>
      <c r="C50" s="183" t="s">
        <v>154</v>
      </c>
      <c r="D50" s="183" t="s">
        <v>157</v>
      </c>
      <c r="E50" s="183" t="s">
        <v>158</v>
      </c>
      <c r="F50" s="149"/>
      <c r="G50" s="149"/>
      <c r="H50" s="149">
        <f t="shared" si="0"/>
        <v>0</v>
      </c>
      <c r="I50" s="150" t="e">
        <f t="shared" si="1"/>
        <v>#DIV/0!</v>
      </c>
      <c r="J50" s="151"/>
      <c r="K50" s="152" t="s">
        <v>158</v>
      </c>
      <c r="L50" s="153"/>
    </row>
    <row r="51" spans="1:12" ht="24.65" hidden="1" customHeight="1" thickBot="1">
      <c r="A51" s="454"/>
      <c r="B51" s="211"/>
      <c r="C51" s="183" t="s">
        <v>154</v>
      </c>
      <c r="D51" s="183" t="s">
        <v>159</v>
      </c>
      <c r="E51" s="183" t="s">
        <v>160</v>
      </c>
      <c r="F51" s="149"/>
      <c r="G51" s="149"/>
      <c r="H51" s="149">
        <f t="shared" si="0"/>
        <v>0</v>
      </c>
      <c r="I51" s="150" t="e">
        <f t="shared" si="1"/>
        <v>#DIV/0!</v>
      </c>
      <c r="J51" s="151"/>
      <c r="K51" s="152" t="s">
        <v>160</v>
      </c>
      <c r="L51" s="153"/>
    </row>
    <row r="52" spans="1:12" ht="24.65" hidden="1" customHeight="1" thickBot="1">
      <c r="A52" s="454"/>
      <c r="B52" s="211"/>
      <c r="C52" s="183" t="s">
        <v>154</v>
      </c>
      <c r="D52" s="183" t="s">
        <v>161</v>
      </c>
      <c r="E52" s="183" t="s">
        <v>162</v>
      </c>
      <c r="F52" s="149"/>
      <c r="G52" s="149"/>
      <c r="H52" s="149">
        <f t="shared" si="0"/>
        <v>0</v>
      </c>
      <c r="I52" s="150" t="e">
        <f t="shared" si="1"/>
        <v>#DIV/0!</v>
      </c>
      <c r="J52" s="151"/>
      <c r="K52" s="152" t="s">
        <v>162</v>
      </c>
      <c r="L52" s="153"/>
    </row>
    <row r="53" spans="1:12" ht="24.65" hidden="1" customHeight="1" thickBot="1">
      <c r="A53" s="454"/>
      <c r="B53" s="211"/>
      <c r="C53" s="183" t="s">
        <v>154</v>
      </c>
      <c r="D53" s="183" t="s">
        <v>163</v>
      </c>
      <c r="E53" s="183" t="s">
        <v>164</v>
      </c>
      <c r="F53" s="149"/>
      <c r="G53" s="149"/>
      <c r="H53" s="149">
        <f t="shared" si="0"/>
        <v>0</v>
      </c>
      <c r="I53" s="150" t="e">
        <f t="shared" si="1"/>
        <v>#DIV/0!</v>
      </c>
      <c r="J53" s="151"/>
      <c r="K53" s="152" t="s">
        <v>164</v>
      </c>
      <c r="L53" s="153"/>
    </row>
    <row r="54" spans="1:12" ht="24.65" hidden="1" customHeight="1" thickBot="1">
      <c r="A54" s="454"/>
      <c r="B54" s="211">
        <v>15</v>
      </c>
      <c r="C54" s="183" t="s">
        <v>165</v>
      </c>
      <c r="D54" s="183" t="s">
        <v>166</v>
      </c>
      <c r="E54" s="183" t="s">
        <v>167</v>
      </c>
      <c r="F54" s="149"/>
      <c r="G54" s="149"/>
      <c r="H54" s="149">
        <f t="shared" si="0"/>
        <v>0</v>
      </c>
      <c r="I54" s="150" t="e">
        <f t="shared" si="1"/>
        <v>#DIV/0!</v>
      </c>
      <c r="J54" s="151"/>
      <c r="K54" s="152" t="s">
        <v>167</v>
      </c>
      <c r="L54" s="153"/>
    </row>
    <row r="55" spans="1:12" ht="24.65" hidden="1" customHeight="1" thickBot="1">
      <c r="A55" s="454"/>
      <c r="B55" s="211"/>
      <c r="C55" s="183" t="s">
        <v>165</v>
      </c>
      <c r="D55" s="183" t="s">
        <v>168</v>
      </c>
      <c r="E55" s="183" t="s">
        <v>169</v>
      </c>
      <c r="F55" s="149"/>
      <c r="G55" s="149"/>
      <c r="H55" s="149">
        <f t="shared" si="0"/>
        <v>0</v>
      </c>
      <c r="I55" s="150" t="e">
        <f t="shared" si="1"/>
        <v>#DIV/0!</v>
      </c>
      <c r="J55" s="151"/>
      <c r="K55" s="152" t="s">
        <v>169</v>
      </c>
      <c r="L55" s="153"/>
    </row>
    <row r="56" spans="1:12" ht="24.65" hidden="1" customHeight="1" thickBot="1">
      <c r="A56" s="454"/>
      <c r="B56" s="211"/>
      <c r="C56" s="183" t="s">
        <v>165</v>
      </c>
      <c r="D56" s="183" t="s">
        <v>170</v>
      </c>
      <c r="E56" s="183" t="s">
        <v>171</v>
      </c>
      <c r="F56" s="149"/>
      <c r="G56" s="149"/>
      <c r="H56" s="149">
        <f t="shared" si="0"/>
        <v>0</v>
      </c>
      <c r="I56" s="150" t="e">
        <f t="shared" si="1"/>
        <v>#DIV/0!</v>
      </c>
      <c r="J56" s="151"/>
      <c r="K56" s="152" t="s">
        <v>171</v>
      </c>
      <c r="L56" s="153"/>
    </row>
    <row r="57" spans="1:12" ht="24.65" hidden="1" customHeight="1" thickBot="1">
      <c r="A57" s="454"/>
      <c r="B57" s="211"/>
      <c r="C57" s="183" t="s">
        <v>165</v>
      </c>
      <c r="D57" s="183" t="s">
        <v>172</v>
      </c>
      <c r="E57" s="183" t="s">
        <v>173</v>
      </c>
      <c r="F57" s="149"/>
      <c r="G57" s="149"/>
      <c r="H57" s="149">
        <f t="shared" si="0"/>
        <v>0</v>
      </c>
      <c r="I57" s="150" t="e">
        <f t="shared" si="1"/>
        <v>#DIV/0!</v>
      </c>
      <c r="J57" s="151"/>
      <c r="K57" s="152" t="s">
        <v>173</v>
      </c>
      <c r="L57" s="153"/>
    </row>
    <row r="58" spans="1:12" ht="24.65" hidden="1" customHeight="1" thickBot="1">
      <c r="A58" s="454"/>
      <c r="B58" s="211">
        <v>16</v>
      </c>
      <c r="C58" s="183" t="s">
        <v>174</v>
      </c>
      <c r="D58" s="183" t="s">
        <v>175</v>
      </c>
      <c r="E58" s="183" t="s">
        <v>176</v>
      </c>
      <c r="F58" s="149"/>
      <c r="G58" s="149"/>
      <c r="H58" s="149">
        <f t="shared" si="0"/>
        <v>0</v>
      </c>
      <c r="I58" s="150" t="e">
        <f t="shared" si="1"/>
        <v>#DIV/0!</v>
      </c>
      <c r="J58" s="151"/>
      <c r="K58" s="152" t="s">
        <v>176</v>
      </c>
      <c r="L58" s="153"/>
    </row>
    <row r="59" spans="1:12" ht="24.65" hidden="1" customHeight="1" thickBot="1">
      <c r="A59" s="454"/>
      <c r="B59" s="211"/>
      <c r="C59" s="183" t="s">
        <v>174</v>
      </c>
      <c r="D59" s="183" t="s">
        <v>177</v>
      </c>
      <c r="E59" s="183" t="s">
        <v>178</v>
      </c>
      <c r="F59" s="149"/>
      <c r="G59" s="149"/>
      <c r="H59" s="149">
        <f t="shared" si="0"/>
        <v>0</v>
      </c>
      <c r="I59" s="150" t="e">
        <f t="shared" si="1"/>
        <v>#DIV/0!</v>
      </c>
      <c r="J59" s="151"/>
      <c r="K59" s="152" t="s">
        <v>178</v>
      </c>
      <c r="L59" s="153"/>
    </row>
    <row r="60" spans="1:12" ht="24.65" customHeight="1" thickBot="1">
      <c r="A60" s="454"/>
      <c r="B60" s="211">
        <v>17</v>
      </c>
      <c r="C60" s="183" t="s">
        <v>179</v>
      </c>
      <c r="D60" s="183" t="s">
        <v>180</v>
      </c>
      <c r="E60" s="183" t="s">
        <v>181</v>
      </c>
      <c r="F60" s="149">
        <v>500</v>
      </c>
      <c r="G60" s="149">
        <v>1500</v>
      </c>
      <c r="H60" s="149">
        <f t="shared" si="0"/>
        <v>-1000</v>
      </c>
      <c r="I60" s="150">
        <f t="shared" si="1"/>
        <v>-0.66666666666666674</v>
      </c>
      <c r="J60" s="155">
        <v>0</v>
      </c>
      <c r="K60" s="152" t="s">
        <v>181</v>
      </c>
      <c r="L60" s="333" t="s">
        <v>401</v>
      </c>
    </row>
    <row r="61" spans="1:12" ht="24.65" hidden="1" customHeight="1" thickBot="1">
      <c r="A61" s="454"/>
      <c r="B61" s="211"/>
      <c r="C61" s="183" t="s">
        <v>179</v>
      </c>
      <c r="D61" s="183" t="s">
        <v>182</v>
      </c>
      <c r="E61" s="183" t="s">
        <v>183</v>
      </c>
      <c r="F61" s="149"/>
      <c r="G61" s="149"/>
      <c r="H61" s="149">
        <f t="shared" si="0"/>
        <v>0</v>
      </c>
      <c r="I61" s="150" t="e">
        <f t="shared" si="1"/>
        <v>#DIV/0!</v>
      </c>
      <c r="J61" s="155"/>
      <c r="K61" s="152" t="s">
        <v>183</v>
      </c>
      <c r="L61" s="153"/>
    </row>
    <row r="62" spans="1:12" ht="24.65" hidden="1" customHeight="1" thickBot="1">
      <c r="A62" s="454"/>
      <c r="B62" s="211"/>
      <c r="C62" s="183" t="s">
        <v>179</v>
      </c>
      <c r="D62" s="183" t="s">
        <v>184</v>
      </c>
      <c r="E62" s="183" t="s">
        <v>185</v>
      </c>
      <c r="F62" s="149"/>
      <c r="G62" s="149"/>
      <c r="H62" s="149">
        <f t="shared" si="0"/>
        <v>0</v>
      </c>
      <c r="I62" s="150" t="e">
        <f t="shared" si="1"/>
        <v>#DIV/0!</v>
      </c>
      <c r="J62" s="155"/>
      <c r="K62" s="152" t="s">
        <v>185</v>
      </c>
      <c r="L62" s="153"/>
    </row>
    <row r="63" spans="1:12" ht="24.65" hidden="1" customHeight="1" thickBot="1">
      <c r="A63" s="454"/>
      <c r="B63" s="211"/>
      <c r="C63" s="183" t="s">
        <v>179</v>
      </c>
      <c r="D63" s="183" t="s">
        <v>186</v>
      </c>
      <c r="E63" s="183" t="s">
        <v>187</v>
      </c>
      <c r="F63" s="149"/>
      <c r="G63" s="149"/>
      <c r="H63" s="149">
        <f t="shared" si="0"/>
        <v>0</v>
      </c>
      <c r="I63" s="150" t="e">
        <f t="shared" si="1"/>
        <v>#DIV/0!</v>
      </c>
      <c r="J63" s="212"/>
      <c r="K63" s="152" t="s">
        <v>187</v>
      </c>
      <c r="L63" s="153"/>
    </row>
    <row r="64" spans="1:12" s="217" customFormat="1" ht="24.65" hidden="1" customHeight="1" thickBot="1">
      <c r="A64" s="455"/>
      <c r="B64" s="213"/>
      <c r="C64" s="214" t="s">
        <v>179</v>
      </c>
      <c r="D64" s="214" t="s">
        <v>188</v>
      </c>
      <c r="E64" s="214" t="s">
        <v>189</v>
      </c>
      <c r="F64" s="159"/>
      <c r="G64" s="159"/>
      <c r="H64" s="159">
        <f t="shared" si="0"/>
        <v>0</v>
      </c>
      <c r="I64" s="205" t="e">
        <f t="shared" si="1"/>
        <v>#DIV/0!</v>
      </c>
      <c r="J64" s="215"/>
      <c r="K64" s="208" t="s">
        <v>189</v>
      </c>
      <c r="L64" s="216"/>
    </row>
    <row r="65" spans="1:12" s="217" customFormat="1" ht="24.65" customHeight="1" thickBot="1">
      <c r="A65" s="478" t="s">
        <v>100</v>
      </c>
      <c r="B65" s="479"/>
      <c r="C65" s="479"/>
      <c r="D65" s="479"/>
      <c r="E65" s="480"/>
      <c r="F65" s="189">
        <f>SUM(F49:F64)</f>
        <v>500</v>
      </c>
      <c r="G65" s="189">
        <f>SUM(G49:G64)</f>
        <v>1500</v>
      </c>
      <c r="H65" s="189">
        <f>F65-G65</f>
        <v>-1000</v>
      </c>
      <c r="I65" s="190">
        <f>-1+(F65/G65)</f>
        <v>-0.66666666666666674</v>
      </c>
      <c r="J65" s="191">
        <f>J60</f>
        <v>0</v>
      </c>
      <c r="K65" s="192"/>
      <c r="L65" s="218"/>
    </row>
    <row r="66" spans="1:12" s="217" customFormat="1" ht="24.65" hidden="1" customHeight="1" thickBot="1">
      <c r="A66" s="456" t="s">
        <v>190</v>
      </c>
      <c r="B66" s="219">
        <v>18</v>
      </c>
      <c r="C66" s="195" t="s">
        <v>191</v>
      </c>
      <c r="D66" s="195" t="s">
        <v>192</v>
      </c>
      <c r="E66" s="195" t="s">
        <v>191</v>
      </c>
      <c r="F66" s="196"/>
      <c r="G66" s="220"/>
      <c r="H66" s="196">
        <f t="shared" si="0"/>
        <v>0</v>
      </c>
      <c r="I66" s="198" t="e">
        <f t="shared" si="1"/>
        <v>#DIV/0!</v>
      </c>
      <c r="J66" s="221"/>
      <c r="K66" s="201" t="s">
        <v>191</v>
      </c>
      <c r="L66" s="222"/>
    </row>
    <row r="67" spans="1:12" s="217" customFormat="1" ht="24.65" hidden="1" customHeight="1" thickBot="1">
      <c r="A67" s="457"/>
      <c r="B67" s="223">
        <v>19</v>
      </c>
      <c r="C67" s="148" t="s">
        <v>44</v>
      </c>
      <c r="D67" s="148" t="s">
        <v>193</v>
      </c>
      <c r="E67" s="148" t="s">
        <v>194</v>
      </c>
      <c r="F67" s="149"/>
      <c r="G67" s="154"/>
      <c r="H67" s="149">
        <f t="shared" si="0"/>
        <v>0</v>
      </c>
      <c r="I67" s="150" t="e">
        <f t="shared" si="1"/>
        <v>#DIV/0!</v>
      </c>
      <c r="J67" s="212"/>
      <c r="K67" s="152" t="s">
        <v>194</v>
      </c>
      <c r="L67" s="224"/>
    </row>
    <row r="68" spans="1:12" s="217" customFormat="1" ht="24.65" hidden="1" customHeight="1" thickBot="1">
      <c r="A68" s="457"/>
      <c r="B68" s="223"/>
      <c r="C68" s="148" t="s">
        <v>44</v>
      </c>
      <c r="D68" s="148" t="s">
        <v>195</v>
      </c>
      <c r="E68" s="148" t="s">
        <v>196</v>
      </c>
      <c r="F68" s="149"/>
      <c r="G68" s="154"/>
      <c r="H68" s="149">
        <f t="shared" si="0"/>
        <v>0</v>
      </c>
      <c r="I68" s="150" t="e">
        <f t="shared" si="1"/>
        <v>#DIV/0!</v>
      </c>
      <c r="J68" s="212"/>
      <c r="K68" s="152" t="s">
        <v>196</v>
      </c>
      <c r="L68" s="224"/>
    </row>
    <row r="69" spans="1:12" s="217" customFormat="1" ht="24.65" hidden="1" customHeight="1" thickBot="1">
      <c r="A69" s="457"/>
      <c r="B69" s="223"/>
      <c r="C69" s="148" t="s">
        <v>44</v>
      </c>
      <c r="D69" s="148" t="s">
        <v>197</v>
      </c>
      <c r="E69" s="148" t="s">
        <v>198</v>
      </c>
      <c r="F69" s="149"/>
      <c r="G69" s="154"/>
      <c r="H69" s="149">
        <f t="shared" si="0"/>
        <v>0</v>
      </c>
      <c r="I69" s="150" t="e">
        <f t="shared" si="1"/>
        <v>#DIV/0!</v>
      </c>
      <c r="J69" s="212"/>
      <c r="K69" s="152" t="s">
        <v>198</v>
      </c>
      <c r="L69" s="224"/>
    </row>
    <row r="70" spans="1:12" s="217" customFormat="1" ht="24.65" hidden="1" customHeight="1" thickBot="1">
      <c r="A70" s="457"/>
      <c r="B70" s="223"/>
      <c r="C70" s="148" t="s">
        <v>44</v>
      </c>
      <c r="D70" s="148" t="s">
        <v>199</v>
      </c>
      <c r="E70" s="148" t="s">
        <v>200</v>
      </c>
      <c r="F70" s="149"/>
      <c r="G70" s="154"/>
      <c r="H70" s="149">
        <f t="shared" si="0"/>
        <v>0</v>
      </c>
      <c r="I70" s="150" t="e">
        <f t="shared" si="1"/>
        <v>#DIV/0!</v>
      </c>
      <c r="J70" s="212"/>
      <c r="K70" s="152" t="s">
        <v>200</v>
      </c>
      <c r="L70" s="224"/>
    </row>
    <row r="71" spans="1:12" s="217" customFormat="1" ht="24.65" hidden="1" customHeight="1" thickBot="1">
      <c r="A71" s="457"/>
      <c r="B71" s="223"/>
      <c r="C71" s="148" t="s">
        <v>44</v>
      </c>
      <c r="D71" s="148" t="s">
        <v>201</v>
      </c>
      <c r="E71" s="148" t="s">
        <v>202</v>
      </c>
      <c r="F71" s="149"/>
      <c r="G71" s="154"/>
      <c r="H71" s="149">
        <f t="shared" si="0"/>
        <v>0</v>
      </c>
      <c r="I71" s="150" t="e">
        <f t="shared" si="1"/>
        <v>#DIV/0!</v>
      </c>
      <c r="J71" s="212"/>
      <c r="K71" s="152" t="s">
        <v>202</v>
      </c>
      <c r="L71" s="224"/>
    </row>
    <row r="72" spans="1:12" s="217" customFormat="1" ht="24.65" hidden="1" customHeight="1" thickBot="1">
      <c r="A72" s="457"/>
      <c r="B72" s="223">
        <v>20</v>
      </c>
      <c r="C72" s="148" t="s">
        <v>203</v>
      </c>
      <c r="D72" s="148" t="s">
        <v>204</v>
      </c>
      <c r="E72" s="148" t="s">
        <v>205</v>
      </c>
      <c r="F72" s="149"/>
      <c r="G72" s="154"/>
      <c r="H72" s="149">
        <f t="shared" si="0"/>
        <v>0</v>
      </c>
      <c r="I72" s="150" t="e">
        <f t="shared" si="1"/>
        <v>#DIV/0!</v>
      </c>
      <c r="J72" s="212"/>
      <c r="K72" s="152" t="s">
        <v>205</v>
      </c>
      <c r="L72" s="224"/>
    </row>
    <row r="73" spans="1:12" s="217" customFormat="1" ht="24.65" hidden="1" customHeight="1" thickBot="1">
      <c r="A73" s="457"/>
      <c r="B73" s="223"/>
      <c r="C73" s="148" t="s">
        <v>203</v>
      </c>
      <c r="D73" s="148" t="s">
        <v>206</v>
      </c>
      <c r="E73" s="148" t="s">
        <v>207</v>
      </c>
      <c r="F73" s="149"/>
      <c r="G73" s="154"/>
      <c r="H73" s="149">
        <f t="shared" si="0"/>
        <v>0</v>
      </c>
      <c r="I73" s="150" t="e">
        <f t="shared" si="1"/>
        <v>#DIV/0!</v>
      </c>
      <c r="J73" s="212"/>
      <c r="K73" s="152" t="s">
        <v>207</v>
      </c>
      <c r="L73" s="224"/>
    </row>
    <row r="74" spans="1:12" s="217" customFormat="1" ht="24.65" hidden="1" customHeight="1" thickBot="1">
      <c r="A74" s="458"/>
      <c r="B74" s="225"/>
      <c r="C74" s="203" t="s">
        <v>203</v>
      </c>
      <c r="D74" s="203" t="s">
        <v>208</v>
      </c>
      <c r="E74" s="203" t="s">
        <v>79</v>
      </c>
      <c r="F74" s="159"/>
      <c r="G74" s="204"/>
      <c r="H74" s="159">
        <f t="shared" si="0"/>
        <v>0</v>
      </c>
      <c r="I74" s="205" t="e">
        <f t="shared" si="1"/>
        <v>#DIV/0!</v>
      </c>
      <c r="J74" s="215"/>
      <c r="K74" s="208" t="s">
        <v>79</v>
      </c>
      <c r="L74" s="216"/>
    </row>
    <row r="75" spans="1:12" s="217" customFormat="1" ht="24.65" hidden="1" customHeight="1" thickBot="1">
      <c r="A75" s="450" t="s">
        <v>100</v>
      </c>
      <c r="B75" s="451"/>
      <c r="C75" s="451"/>
      <c r="D75" s="451"/>
      <c r="E75" s="452"/>
      <c r="F75" s="172">
        <f>SUM(F66:F74)</f>
        <v>0</v>
      </c>
      <c r="G75" s="172">
        <f>SUM(G66:G74)</f>
        <v>0</v>
      </c>
      <c r="H75" s="172">
        <f>F75-G75</f>
        <v>0</v>
      </c>
      <c r="I75" s="173" t="e">
        <f>-1+(F75/G75)</f>
        <v>#DIV/0!</v>
      </c>
      <c r="J75" s="226"/>
      <c r="K75" s="175"/>
      <c r="L75" s="227"/>
    </row>
    <row r="76" spans="1:12" ht="24.65" hidden="1" customHeight="1" thickBot="1">
      <c r="A76" s="453" t="s">
        <v>209</v>
      </c>
      <c r="B76" s="209">
        <v>21</v>
      </c>
      <c r="C76" s="210" t="s">
        <v>210</v>
      </c>
      <c r="D76" s="210" t="s">
        <v>211</v>
      </c>
      <c r="E76" s="210" t="s">
        <v>212</v>
      </c>
      <c r="F76" s="196"/>
      <c r="G76" s="197"/>
      <c r="H76" s="196">
        <f t="shared" si="0"/>
        <v>0</v>
      </c>
      <c r="I76" s="198" t="e">
        <f t="shared" si="1"/>
        <v>#DIV/0!</v>
      </c>
      <c r="J76" s="199"/>
      <c r="K76" s="201" t="s">
        <v>212</v>
      </c>
      <c r="L76" s="202"/>
    </row>
    <row r="77" spans="1:12" ht="24.65" hidden="1" customHeight="1" thickBot="1">
      <c r="A77" s="454"/>
      <c r="B77" s="211"/>
      <c r="C77" s="183" t="s">
        <v>210</v>
      </c>
      <c r="D77" s="183" t="s">
        <v>213</v>
      </c>
      <c r="E77" s="183" t="s">
        <v>214</v>
      </c>
      <c r="F77" s="149"/>
      <c r="G77" s="156"/>
      <c r="H77" s="149">
        <f t="shared" si="0"/>
        <v>0</v>
      </c>
      <c r="I77" s="150" t="e">
        <f t="shared" si="1"/>
        <v>#DIV/0!</v>
      </c>
      <c r="J77" s="155"/>
      <c r="K77" s="152" t="s">
        <v>214</v>
      </c>
      <c r="L77" s="153"/>
    </row>
    <row r="78" spans="1:12" ht="24.65" hidden="1" customHeight="1" thickBot="1">
      <c r="A78" s="454"/>
      <c r="B78" s="211">
        <v>22</v>
      </c>
      <c r="C78" s="183" t="s">
        <v>215</v>
      </c>
      <c r="D78" s="183" t="s">
        <v>216</v>
      </c>
      <c r="E78" s="183" t="s">
        <v>217</v>
      </c>
      <c r="F78" s="149"/>
      <c r="G78" s="156"/>
      <c r="H78" s="149">
        <f t="shared" si="0"/>
        <v>0</v>
      </c>
      <c r="I78" s="150" t="e">
        <f t="shared" si="1"/>
        <v>#DIV/0!</v>
      </c>
      <c r="J78" s="155"/>
      <c r="K78" s="152" t="s">
        <v>217</v>
      </c>
      <c r="L78" s="153"/>
    </row>
    <row r="79" spans="1:12" ht="24.65" hidden="1" customHeight="1" thickBot="1">
      <c r="A79" s="454"/>
      <c r="B79" s="211"/>
      <c r="C79" s="183" t="s">
        <v>215</v>
      </c>
      <c r="D79" s="183" t="s">
        <v>218</v>
      </c>
      <c r="E79" s="183" t="s">
        <v>219</v>
      </c>
      <c r="F79" s="149"/>
      <c r="G79" s="156"/>
      <c r="H79" s="149">
        <f t="shared" si="0"/>
        <v>0</v>
      </c>
      <c r="I79" s="150" t="e">
        <f t="shared" si="1"/>
        <v>#DIV/0!</v>
      </c>
      <c r="J79" s="155"/>
      <c r="K79" s="152" t="s">
        <v>219</v>
      </c>
      <c r="L79" s="153"/>
    </row>
    <row r="80" spans="1:12" ht="24.65" hidden="1" customHeight="1" thickBot="1">
      <c r="A80" s="454"/>
      <c r="B80" s="211"/>
      <c r="C80" s="183" t="s">
        <v>215</v>
      </c>
      <c r="D80" s="183" t="s">
        <v>220</v>
      </c>
      <c r="E80" s="183" t="s">
        <v>221</v>
      </c>
      <c r="F80" s="149"/>
      <c r="G80" s="156"/>
      <c r="H80" s="149">
        <f t="shared" ref="H80:H90" si="3">F80-G80</f>
        <v>0</v>
      </c>
      <c r="I80" s="150" t="e">
        <f t="shared" ref="I80:I94" si="4">-1+(F80/G80)</f>
        <v>#DIV/0!</v>
      </c>
      <c r="J80" s="155"/>
      <c r="K80" s="152" t="s">
        <v>221</v>
      </c>
      <c r="L80" s="153"/>
    </row>
    <row r="81" spans="1:12" ht="24.65" hidden="1" customHeight="1" thickBot="1">
      <c r="A81" s="454"/>
      <c r="B81" s="211"/>
      <c r="C81" s="183" t="s">
        <v>215</v>
      </c>
      <c r="D81" s="183" t="s">
        <v>222</v>
      </c>
      <c r="E81" s="183" t="s">
        <v>223</v>
      </c>
      <c r="F81" s="149"/>
      <c r="G81" s="156"/>
      <c r="H81" s="149">
        <f t="shared" si="3"/>
        <v>0</v>
      </c>
      <c r="I81" s="150" t="e">
        <f t="shared" si="4"/>
        <v>#DIV/0!</v>
      </c>
      <c r="J81" s="155"/>
      <c r="K81" s="152" t="s">
        <v>223</v>
      </c>
      <c r="L81" s="153"/>
    </row>
    <row r="82" spans="1:12" ht="24.65" hidden="1" customHeight="1" thickBot="1">
      <c r="A82" s="455"/>
      <c r="B82" s="228">
        <v>23</v>
      </c>
      <c r="C82" s="214" t="s">
        <v>215</v>
      </c>
      <c r="D82" s="214" t="s">
        <v>224</v>
      </c>
      <c r="E82" s="214" t="s">
        <v>225</v>
      </c>
      <c r="F82" s="159"/>
      <c r="G82" s="160"/>
      <c r="H82" s="159">
        <f t="shared" si="3"/>
        <v>0</v>
      </c>
      <c r="I82" s="205" t="e">
        <f t="shared" si="4"/>
        <v>#DIV/0!</v>
      </c>
      <c r="J82" s="206"/>
      <c r="K82" s="208" t="s">
        <v>225</v>
      </c>
      <c r="L82" s="162"/>
    </row>
    <row r="83" spans="1:12" ht="24.65" hidden="1" customHeight="1" thickBot="1">
      <c r="A83" s="444" t="s">
        <v>100</v>
      </c>
      <c r="B83" s="445"/>
      <c r="C83" s="445"/>
      <c r="D83" s="445"/>
      <c r="E83" s="446"/>
      <c r="F83" s="189">
        <f>SUM(F76:F82)</f>
        <v>0</v>
      </c>
      <c r="G83" s="189">
        <f>SUM(G76:G82)</f>
        <v>0</v>
      </c>
      <c r="H83" s="189">
        <f>F83-G83</f>
        <v>0</v>
      </c>
      <c r="I83" s="190" t="e">
        <f>-1+(F83/G83)</f>
        <v>#DIV/0!</v>
      </c>
      <c r="J83" s="229"/>
      <c r="K83" s="192"/>
      <c r="L83" s="193"/>
    </row>
    <row r="84" spans="1:12" ht="24.65" hidden="1" customHeight="1" thickBot="1">
      <c r="A84" s="456" t="s">
        <v>226</v>
      </c>
      <c r="B84" s="194">
        <v>24</v>
      </c>
      <c r="C84" s="195" t="s">
        <v>227</v>
      </c>
      <c r="D84" s="195" t="s">
        <v>228</v>
      </c>
      <c r="E84" s="195" t="s">
        <v>229</v>
      </c>
      <c r="F84" s="196"/>
      <c r="G84" s="197"/>
      <c r="H84" s="196">
        <f t="shared" si="3"/>
        <v>0</v>
      </c>
      <c r="I84" s="198" t="e">
        <f t="shared" si="4"/>
        <v>#DIV/0!</v>
      </c>
      <c r="J84" s="200"/>
      <c r="K84" s="201" t="s">
        <v>229</v>
      </c>
      <c r="L84" s="202"/>
    </row>
    <row r="85" spans="1:12" ht="24.65" hidden="1" customHeight="1" thickBot="1">
      <c r="A85" s="457"/>
      <c r="B85" s="147"/>
      <c r="C85" s="148" t="s">
        <v>227</v>
      </c>
      <c r="D85" s="148" t="s">
        <v>230</v>
      </c>
      <c r="E85" s="148" t="s">
        <v>231</v>
      </c>
      <c r="F85" s="149"/>
      <c r="G85" s="156"/>
      <c r="H85" s="149">
        <f t="shared" si="3"/>
        <v>0</v>
      </c>
      <c r="I85" s="150" t="e">
        <f t="shared" si="4"/>
        <v>#DIV/0!</v>
      </c>
      <c r="J85" s="151"/>
      <c r="K85" s="152" t="s">
        <v>231</v>
      </c>
      <c r="L85" s="153"/>
    </row>
    <row r="86" spans="1:12" ht="24.65" hidden="1" customHeight="1" thickBot="1">
      <c r="A86" s="457"/>
      <c r="B86" s="147"/>
      <c r="C86" s="148" t="s">
        <v>227</v>
      </c>
      <c r="D86" s="148" t="s">
        <v>232</v>
      </c>
      <c r="E86" s="148" t="s">
        <v>233</v>
      </c>
      <c r="F86" s="149"/>
      <c r="G86" s="156"/>
      <c r="H86" s="149">
        <f t="shared" si="3"/>
        <v>0</v>
      </c>
      <c r="I86" s="150" t="e">
        <f t="shared" si="4"/>
        <v>#DIV/0!</v>
      </c>
      <c r="J86" s="151"/>
      <c r="K86" s="152" t="s">
        <v>233</v>
      </c>
      <c r="L86" s="153"/>
    </row>
    <row r="87" spans="1:12" ht="24.65" hidden="1" customHeight="1" thickBot="1">
      <c r="A87" s="457"/>
      <c r="B87" s="147">
        <v>25</v>
      </c>
      <c r="C87" s="148" t="s">
        <v>234</v>
      </c>
      <c r="D87" s="148" t="s">
        <v>235</v>
      </c>
      <c r="E87" s="148" t="s">
        <v>236</v>
      </c>
      <c r="F87" s="149"/>
      <c r="G87" s="156"/>
      <c r="H87" s="149">
        <f t="shared" si="3"/>
        <v>0</v>
      </c>
      <c r="I87" s="150" t="e">
        <f t="shared" si="4"/>
        <v>#DIV/0!</v>
      </c>
      <c r="J87" s="151"/>
      <c r="K87" s="152" t="s">
        <v>236</v>
      </c>
      <c r="L87" s="153"/>
    </row>
    <row r="88" spans="1:12" ht="24.65" hidden="1" customHeight="1" thickBot="1">
      <c r="A88" s="457"/>
      <c r="B88" s="147"/>
      <c r="C88" s="148" t="s">
        <v>234</v>
      </c>
      <c r="D88" s="148" t="s">
        <v>237</v>
      </c>
      <c r="E88" s="148" t="s">
        <v>238</v>
      </c>
      <c r="F88" s="149"/>
      <c r="G88" s="156"/>
      <c r="H88" s="149">
        <f t="shared" si="3"/>
        <v>0</v>
      </c>
      <c r="I88" s="150" t="e">
        <f t="shared" si="4"/>
        <v>#DIV/0!</v>
      </c>
      <c r="J88" s="151"/>
      <c r="K88" s="152" t="s">
        <v>238</v>
      </c>
      <c r="L88" s="153"/>
    </row>
    <row r="89" spans="1:12" ht="24.65" hidden="1" customHeight="1" thickBot="1">
      <c r="A89" s="457"/>
      <c r="B89" s="147"/>
      <c r="C89" s="148" t="s">
        <v>234</v>
      </c>
      <c r="D89" s="148" t="s">
        <v>239</v>
      </c>
      <c r="E89" s="148" t="s">
        <v>240</v>
      </c>
      <c r="F89" s="149"/>
      <c r="G89" s="156"/>
      <c r="H89" s="149">
        <f t="shared" si="3"/>
        <v>0</v>
      </c>
      <c r="I89" s="150" t="e">
        <f t="shared" si="4"/>
        <v>#DIV/0!</v>
      </c>
      <c r="J89" s="151"/>
      <c r="K89" s="152" t="s">
        <v>240</v>
      </c>
      <c r="L89" s="153"/>
    </row>
    <row r="90" spans="1:12" ht="24.65" hidden="1" customHeight="1" thickBot="1">
      <c r="A90" s="458"/>
      <c r="B90" s="158"/>
      <c r="C90" s="203" t="s">
        <v>234</v>
      </c>
      <c r="D90" s="203" t="s">
        <v>241</v>
      </c>
      <c r="E90" s="203" t="s">
        <v>242</v>
      </c>
      <c r="F90" s="159"/>
      <c r="G90" s="160"/>
      <c r="H90" s="159">
        <f t="shared" si="3"/>
        <v>0</v>
      </c>
      <c r="I90" s="205" t="e">
        <f t="shared" si="4"/>
        <v>#DIV/0!</v>
      </c>
      <c r="J90" s="207"/>
      <c r="K90" s="208" t="s">
        <v>242</v>
      </c>
      <c r="L90" s="162"/>
    </row>
    <row r="91" spans="1:12" ht="24.65" hidden="1" customHeight="1" thickBot="1">
      <c r="A91" s="450" t="s">
        <v>100</v>
      </c>
      <c r="B91" s="451"/>
      <c r="C91" s="451"/>
      <c r="D91" s="451"/>
      <c r="E91" s="452"/>
      <c r="F91" s="172">
        <f>SUM(F84:F90)</f>
        <v>0</v>
      </c>
      <c r="G91" s="172">
        <f>SUM(G84:G90)</f>
        <v>0</v>
      </c>
      <c r="H91" s="172">
        <f>F91-G91</f>
        <v>0</v>
      </c>
      <c r="I91" s="173" t="e">
        <f>-1+(F91/G91)</f>
        <v>#DIV/0!</v>
      </c>
      <c r="J91" s="230"/>
      <c r="K91" s="175"/>
      <c r="L91" s="176"/>
    </row>
    <row r="92" spans="1:12" ht="24.65" hidden="1" customHeight="1" thickBot="1">
      <c r="A92" s="453" t="s">
        <v>243</v>
      </c>
      <c r="B92" s="209">
        <v>26</v>
      </c>
      <c r="C92" s="210" t="s">
        <v>244</v>
      </c>
      <c r="D92" s="210" t="s">
        <v>245</v>
      </c>
      <c r="E92" s="210" t="s">
        <v>244</v>
      </c>
      <c r="F92" s="196"/>
      <c r="G92" s="197"/>
      <c r="H92" s="196">
        <f>F92-G92</f>
        <v>0</v>
      </c>
      <c r="I92" s="198" t="e">
        <f t="shared" si="4"/>
        <v>#DIV/0!</v>
      </c>
      <c r="J92" s="199"/>
      <c r="K92" s="201" t="s">
        <v>244</v>
      </c>
      <c r="L92" s="231"/>
    </row>
    <row r="93" spans="1:12" ht="24.65" hidden="1" customHeight="1" thickBot="1">
      <c r="A93" s="454"/>
      <c r="B93" s="211">
        <v>27</v>
      </c>
      <c r="C93" s="183" t="s">
        <v>246</v>
      </c>
      <c r="D93" s="183" t="s">
        <v>247</v>
      </c>
      <c r="E93" s="183" t="s">
        <v>248</v>
      </c>
      <c r="F93" s="149"/>
      <c r="G93" s="156"/>
      <c r="H93" s="149">
        <f t="shared" ref="H93:H94" si="5">F93-G93</f>
        <v>0</v>
      </c>
      <c r="I93" s="150" t="e">
        <f t="shared" si="4"/>
        <v>#DIV/0!</v>
      </c>
      <c r="J93" s="155"/>
      <c r="K93" s="152" t="s">
        <v>248</v>
      </c>
      <c r="L93" s="232"/>
    </row>
    <row r="94" spans="1:12" ht="24.65" hidden="1" customHeight="1" thickBot="1">
      <c r="A94" s="455"/>
      <c r="B94" s="228"/>
      <c r="C94" s="214" t="s">
        <v>246</v>
      </c>
      <c r="D94" s="214" t="s">
        <v>249</v>
      </c>
      <c r="E94" s="214" t="s">
        <v>250</v>
      </c>
      <c r="F94" s="159"/>
      <c r="G94" s="160"/>
      <c r="H94" s="159">
        <f t="shared" si="5"/>
        <v>0</v>
      </c>
      <c r="I94" s="205" t="e">
        <f t="shared" si="4"/>
        <v>#DIV/0!</v>
      </c>
      <c r="J94" s="206"/>
      <c r="K94" s="208" t="s">
        <v>250</v>
      </c>
      <c r="L94" s="233"/>
    </row>
    <row r="95" spans="1:12" ht="24.65" hidden="1" customHeight="1" thickBot="1">
      <c r="A95" s="444" t="s">
        <v>100</v>
      </c>
      <c r="B95" s="445"/>
      <c r="C95" s="445"/>
      <c r="D95" s="445"/>
      <c r="E95" s="446"/>
      <c r="F95" s="234">
        <f>SUM(F92:F94)</f>
        <v>0</v>
      </c>
      <c r="G95" s="234">
        <f>SUM(G92:G94)</f>
        <v>0</v>
      </c>
      <c r="H95" s="189">
        <f>F95-G95</f>
        <v>0</v>
      </c>
      <c r="I95" s="190" t="e">
        <f>-1+(F95/G95)</f>
        <v>#DIV/0!</v>
      </c>
      <c r="J95" s="229"/>
      <c r="K95" s="192"/>
      <c r="L95" s="235"/>
    </row>
    <row r="96" spans="1:12" ht="24.65" customHeight="1" thickBot="1">
      <c r="A96" s="447" t="s">
        <v>251</v>
      </c>
      <c r="B96" s="448"/>
      <c r="C96" s="448"/>
      <c r="D96" s="448"/>
      <c r="E96" s="449"/>
      <c r="F96" s="236">
        <f>SUM(F95,F91,F83,F75,F65,F48,F30,F24)</f>
        <v>700</v>
      </c>
      <c r="G96" s="236">
        <f>SUM(G95,G91,G83,G75,G65,G48,G30,G24)</f>
        <v>1700</v>
      </c>
      <c r="H96" s="237">
        <f>F96-G96</f>
        <v>-1000</v>
      </c>
      <c r="I96" s="238">
        <f>SUM(H96/G96)</f>
        <v>-0.58823529411764708</v>
      </c>
      <c r="J96" s="239">
        <f>SUM(J48+J65)</f>
        <v>120</v>
      </c>
      <c r="K96" s="240"/>
      <c r="L96" s="241"/>
    </row>
    <row r="97" spans="1:12" ht="13">
      <c r="G97" s="242"/>
      <c r="J97" s="243"/>
    </row>
    <row r="99" spans="1:12" customFormat="1" ht="3.75" customHeight="1">
      <c r="A99" s="8"/>
      <c r="B99" s="8"/>
      <c r="C99" s="8"/>
      <c r="D99" s="8"/>
      <c r="E99" s="8"/>
      <c r="F99" s="8"/>
      <c r="G99" s="8"/>
      <c r="H99" s="8"/>
      <c r="I99" s="8"/>
      <c r="J99" s="8"/>
      <c r="K99" s="8"/>
      <c r="L99" s="8"/>
    </row>
  </sheetData>
  <mergeCells count="28">
    <mergeCell ref="A1:L1"/>
    <mergeCell ref="I3:J3"/>
    <mergeCell ref="A8:L8"/>
    <mergeCell ref="A9:A23"/>
    <mergeCell ref="A24:E24"/>
    <mergeCell ref="L6:L7"/>
    <mergeCell ref="K6:K7"/>
    <mergeCell ref="I6:I7"/>
    <mergeCell ref="H6:H7"/>
    <mergeCell ref="E6:E7"/>
    <mergeCell ref="A6:A7"/>
    <mergeCell ref="C6:C7"/>
    <mergeCell ref="D6:D7"/>
    <mergeCell ref="A96:E96"/>
    <mergeCell ref="A75:E75"/>
    <mergeCell ref="A76:A82"/>
    <mergeCell ref="A83:E83"/>
    <mergeCell ref="A84:A90"/>
    <mergeCell ref="A91:E91"/>
    <mergeCell ref="A92:A94"/>
    <mergeCell ref="A95:E95"/>
    <mergeCell ref="A66:A74"/>
    <mergeCell ref="A25:A29"/>
    <mergeCell ref="A30:E30"/>
    <mergeCell ref="A31:A47"/>
    <mergeCell ref="A48:E48"/>
    <mergeCell ref="A49:A64"/>
    <mergeCell ref="A65:E65"/>
  </mergeCells>
  <pageMargins left="0.74803149606299213" right="0.74803149606299213" top="0.98425196850393704" bottom="1.0236220472440944" header="0.51181102362204722" footer="0.51181102362204722"/>
  <pageSetup paperSize="9" scale="35" fitToHeight="0" orientation="landscape" r:id="rId1"/>
  <headerFooter>
    <oddFooter>&amp;L&amp;1#&amp;"Calibri"&amp;9&amp;K0078D7Business</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C5EE-E208-44FE-8D10-D299155FDCED}">
  <sheetPr>
    <pageSetUpPr fitToPage="1"/>
  </sheetPr>
  <dimension ref="A1:Z1412"/>
  <sheetViews>
    <sheetView zoomScale="70" zoomScaleNormal="70" zoomScaleSheetLayoutView="75" workbookViewId="0">
      <selection activeCell="G45" sqref="D44:G45"/>
    </sheetView>
  </sheetViews>
  <sheetFormatPr defaultColWidth="9.08984375" defaultRowHeight="12.5"/>
  <cols>
    <col min="1" max="1" width="29.90625" style="123" bestFit="1" customWidth="1"/>
    <col min="2" max="2" width="40.90625" style="124" customWidth="1"/>
    <col min="3" max="3" width="10.54296875" style="124" customWidth="1"/>
    <col min="4" max="5" width="17.08984375" style="124" customWidth="1"/>
    <col min="6" max="7" width="16.90625" style="124" customWidth="1"/>
    <col min="8" max="21" width="16.453125" customWidth="1"/>
    <col min="22" max="22" width="17.08984375" style="124" customWidth="1"/>
    <col min="23" max="23" width="13.453125" customWidth="1"/>
    <col min="24" max="24" width="16.453125" customWidth="1"/>
    <col min="25" max="25" width="18.453125" customWidth="1"/>
    <col min="26" max="26" width="17.90625" customWidth="1"/>
  </cols>
  <sheetData>
    <row r="1" spans="1:26" ht="21.65" customHeight="1">
      <c r="A1" s="430" t="s">
        <v>256</v>
      </c>
      <c r="B1" s="430"/>
      <c r="C1" s="430"/>
      <c r="D1" s="430"/>
      <c r="E1" s="430"/>
      <c r="F1" s="430"/>
      <c r="G1" s="430"/>
      <c r="H1" s="430"/>
      <c r="I1" s="430"/>
      <c r="J1" s="430"/>
      <c r="K1" s="430"/>
      <c r="L1" s="430"/>
      <c r="M1" s="430"/>
      <c r="N1" s="430"/>
      <c r="O1" s="430"/>
      <c r="P1" s="430"/>
      <c r="Q1" s="430"/>
      <c r="R1" s="430"/>
      <c r="S1" s="430"/>
      <c r="T1" s="430"/>
      <c r="U1" s="430"/>
      <c r="V1" s="430"/>
      <c r="W1" s="430"/>
      <c r="X1" s="430"/>
      <c r="Y1" s="430"/>
      <c r="Z1" s="430"/>
    </row>
    <row r="2" spans="1:26" ht="21.65" customHeight="1">
      <c r="A2" s="114"/>
      <c r="B2" s="114"/>
      <c r="C2" s="114"/>
      <c r="D2" s="114"/>
      <c r="E2" s="114"/>
      <c r="F2" s="114"/>
      <c r="G2" s="114"/>
      <c r="H2" s="114"/>
      <c r="I2" s="114"/>
      <c r="J2" s="114"/>
      <c r="K2" s="114"/>
      <c r="L2" s="114"/>
      <c r="M2" s="114"/>
      <c r="N2" s="114"/>
      <c r="O2" s="114"/>
      <c r="P2" s="114"/>
      <c r="Q2" s="114"/>
      <c r="R2" s="114"/>
      <c r="S2" s="114"/>
      <c r="T2" s="114"/>
      <c r="U2" s="114"/>
      <c r="V2" s="114"/>
    </row>
    <row r="3" spans="1:26" ht="23.4" customHeight="1">
      <c r="A3" s="318" t="s">
        <v>257</v>
      </c>
      <c r="B3" s="317">
        <f>' Property Summary'!D10</f>
        <v>46022</v>
      </c>
      <c r="C3" s="316"/>
      <c r="D3" s="316"/>
      <c r="E3" s="316"/>
      <c r="F3" s="316"/>
      <c r="G3" s="316"/>
      <c r="H3" s="316"/>
      <c r="I3" s="316"/>
      <c r="J3" s="316"/>
      <c r="K3" s="316"/>
      <c r="L3" s="316"/>
      <c r="M3" s="316"/>
      <c r="N3" s="316"/>
      <c r="O3" s="316"/>
      <c r="P3" s="316"/>
      <c r="Q3" s="316"/>
      <c r="R3" s="316"/>
      <c r="S3" s="316"/>
      <c r="T3" s="316"/>
      <c r="U3" s="316"/>
      <c r="V3" s="316"/>
      <c r="W3" s="316"/>
      <c r="X3" s="316"/>
      <c r="Y3" s="316"/>
      <c r="Z3" s="316"/>
    </row>
    <row r="4" spans="1:26">
      <c r="A4" s="18"/>
      <c r="B4" s="1"/>
      <c r="C4" s="1"/>
      <c r="D4" s="1"/>
      <c r="E4" s="1"/>
      <c r="F4" s="1"/>
      <c r="G4" s="1"/>
      <c r="V4" s="1"/>
    </row>
    <row r="5" spans="1:26" s="1" customFormat="1" ht="12.75" customHeight="1" thickBot="1">
      <c r="A5" s="20"/>
      <c r="B5" s="20"/>
      <c r="C5" s="20"/>
      <c r="D5" s="20"/>
      <c r="E5" s="20"/>
      <c r="F5" s="20"/>
      <c r="G5" s="20"/>
      <c r="H5" s="18"/>
      <c r="I5" s="18"/>
      <c r="J5" s="18"/>
      <c r="K5" s="18"/>
      <c r="L5" s="18"/>
      <c r="M5" s="18"/>
      <c r="N5" s="18"/>
      <c r="O5" s="18"/>
      <c r="P5" s="18"/>
      <c r="Q5" s="18"/>
      <c r="R5" s="18"/>
      <c r="S5" s="18"/>
      <c r="T5" s="18"/>
      <c r="U5" s="18"/>
      <c r="W5" s="18"/>
      <c r="X5" s="18"/>
      <c r="Y5" s="18"/>
      <c r="Z5" s="18"/>
    </row>
    <row r="6" spans="1:26" ht="26.5" thickBot="1">
      <c r="A6" s="75" t="s">
        <v>258</v>
      </c>
      <c r="B6" s="75" t="s">
        <v>259</v>
      </c>
      <c r="C6" s="75" t="s">
        <v>260</v>
      </c>
      <c r="D6" s="76" t="s">
        <v>261</v>
      </c>
      <c r="E6" s="76" t="s">
        <v>351</v>
      </c>
      <c r="F6" s="76" t="s">
        <v>262</v>
      </c>
      <c r="G6" s="76" t="s">
        <v>352</v>
      </c>
      <c r="H6" s="76" t="s">
        <v>263</v>
      </c>
      <c r="I6" s="76" t="s">
        <v>353</v>
      </c>
      <c r="J6" s="76" t="s">
        <v>264</v>
      </c>
      <c r="K6" s="76" t="s">
        <v>354</v>
      </c>
      <c r="L6" s="76" t="s">
        <v>265</v>
      </c>
      <c r="M6" s="76" t="s">
        <v>355</v>
      </c>
      <c r="N6" s="76" t="s">
        <v>347</v>
      </c>
      <c r="O6" s="76" t="s">
        <v>356</v>
      </c>
      <c r="P6" s="76" t="s">
        <v>348</v>
      </c>
      <c r="Q6" s="76" t="s">
        <v>357</v>
      </c>
      <c r="R6" s="76" t="s">
        <v>349</v>
      </c>
      <c r="S6" s="76" t="s">
        <v>358</v>
      </c>
      <c r="T6" s="76" t="s">
        <v>350</v>
      </c>
      <c r="U6" s="76" t="s">
        <v>359</v>
      </c>
      <c r="V6" s="76" t="s">
        <v>444</v>
      </c>
      <c r="W6" s="367" t="s">
        <v>266</v>
      </c>
      <c r="X6" s="371" t="s">
        <v>380</v>
      </c>
      <c r="Y6" s="373" t="s">
        <v>383</v>
      </c>
      <c r="Z6" s="371" t="s">
        <v>381</v>
      </c>
    </row>
    <row r="7" spans="1:26" ht="13">
      <c r="A7" s="334" t="s">
        <v>316</v>
      </c>
      <c r="B7" s="337" t="s">
        <v>410</v>
      </c>
      <c r="C7" s="341">
        <v>10442</v>
      </c>
      <c r="D7" s="48">
        <f t="shared" ref="D7:D26" si="0">C7/$B$30</f>
        <v>9.9202579229058591E-2</v>
      </c>
      <c r="E7" s="349">
        <f>E27*D7</f>
        <v>18773.096093307049</v>
      </c>
      <c r="F7" s="346">
        <f>C7/B31</f>
        <v>0.60299128024484605</v>
      </c>
      <c r="G7" s="349">
        <f>G27*F7</f>
        <v>33283.912686955009</v>
      </c>
      <c r="H7" s="346">
        <v>0</v>
      </c>
      <c r="I7" s="349">
        <v>0</v>
      </c>
      <c r="J7" s="346">
        <v>0</v>
      </c>
      <c r="K7" s="349">
        <v>0</v>
      </c>
      <c r="L7" s="346">
        <v>0</v>
      </c>
      <c r="M7" s="349">
        <v>0</v>
      </c>
      <c r="N7" s="346">
        <f>C7/B35</f>
        <v>0.3808030341708909</v>
      </c>
      <c r="O7" s="349">
        <f>O27*N7</f>
        <v>266.56212391962362</v>
      </c>
      <c r="P7" s="346">
        <v>0</v>
      </c>
      <c r="Q7" s="349">
        <v>0</v>
      </c>
      <c r="R7" s="346">
        <v>0</v>
      </c>
      <c r="S7" s="349">
        <v>0</v>
      </c>
      <c r="T7" s="346">
        <v>0</v>
      </c>
      <c r="U7" s="349">
        <v>0</v>
      </c>
      <c r="V7" s="49">
        <f>E7+G7+O7</f>
        <v>52323.570904181681</v>
      </c>
      <c r="W7" s="368">
        <f t="shared" ref="W7:W26" si="1">V7/C7</f>
        <v>5.0108763555048537</v>
      </c>
      <c r="X7" s="386"/>
      <c r="Y7" s="387"/>
      <c r="Z7" s="391">
        <v>46487</v>
      </c>
    </row>
    <row r="8" spans="1:26" ht="13">
      <c r="A8" s="335" t="s">
        <v>317</v>
      </c>
      <c r="B8" s="338" t="s">
        <v>338</v>
      </c>
      <c r="C8" s="342">
        <v>6875</v>
      </c>
      <c r="D8" s="48">
        <f t="shared" si="0"/>
        <v>6.5314856560024684E-2</v>
      </c>
      <c r="E8" s="349">
        <f>E27*D8</f>
        <v>12360.183455419072</v>
      </c>
      <c r="F8" s="346">
        <f>C8/B31</f>
        <v>0.39700871975515389</v>
      </c>
      <c r="G8" s="349">
        <f>G27*F8</f>
        <v>21914.087313044984</v>
      </c>
      <c r="H8" s="346">
        <v>0</v>
      </c>
      <c r="I8" s="349">
        <v>0</v>
      </c>
      <c r="J8" s="346">
        <v>0</v>
      </c>
      <c r="K8" s="349">
        <v>0</v>
      </c>
      <c r="L8" s="346">
        <v>0</v>
      </c>
      <c r="M8" s="349">
        <v>0</v>
      </c>
      <c r="N8" s="346">
        <f>C8/B35</f>
        <v>0.25072025090259292</v>
      </c>
      <c r="O8" s="349">
        <f>O27*N8</f>
        <v>175.50417563181506</v>
      </c>
      <c r="P8" s="346">
        <v>0</v>
      </c>
      <c r="Q8" s="349">
        <v>0</v>
      </c>
      <c r="R8" s="346">
        <v>0</v>
      </c>
      <c r="S8" s="349">
        <v>0</v>
      </c>
      <c r="T8" s="346">
        <v>0</v>
      </c>
      <c r="U8" s="349">
        <v>0</v>
      </c>
      <c r="V8" s="49">
        <f>E8+G8+O8</f>
        <v>34449.774944095872</v>
      </c>
      <c r="W8" s="368">
        <f t="shared" si="1"/>
        <v>5.0108763555048546</v>
      </c>
      <c r="X8" s="386"/>
      <c r="Y8" s="387">
        <f>V8</f>
        <v>34449.774944095872</v>
      </c>
      <c r="Z8" s="421"/>
    </row>
    <row r="9" spans="1:26" ht="13">
      <c r="A9" s="336" t="s">
        <v>318</v>
      </c>
      <c r="B9" s="338" t="s">
        <v>333</v>
      </c>
      <c r="C9" s="343">
        <v>5135</v>
      </c>
      <c r="D9" s="48">
        <f t="shared" si="0"/>
        <v>4.8784260136105713E-2</v>
      </c>
      <c r="E9" s="349">
        <f>E27*D9</f>
        <v>9231.9333881566454</v>
      </c>
      <c r="F9" s="346">
        <v>0</v>
      </c>
      <c r="G9" s="349">
        <v>0</v>
      </c>
      <c r="H9" s="346">
        <v>0.5171</v>
      </c>
      <c r="I9" s="349">
        <f>I27*H9</f>
        <v>23690.419399999999</v>
      </c>
      <c r="J9" s="346">
        <v>0</v>
      </c>
      <c r="K9" s="349">
        <v>0</v>
      </c>
      <c r="L9" s="346">
        <v>0</v>
      </c>
      <c r="M9" s="349">
        <v>0</v>
      </c>
      <c r="N9" s="346">
        <f>C9/B35</f>
        <v>0.18726523467415485</v>
      </c>
      <c r="O9" s="349">
        <f>O27*N9</f>
        <v>131.0856642719084</v>
      </c>
      <c r="P9" s="346">
        <f>C9/B36</f>
        <v>0.23636363636363636</v>
      </c>
      <c r="Q9" s="349">
        <f>Q27*P9</f>
        <v>165.45454545454544</v>
      </c>
      <c r="R9" s="346">
        <v>0</v>
      </c>
      <c r="S9" s="349">
        <v>0</v>
      </c>
      <c r="T9" s="346">
        <v>0</v>
      </c>
      <c r="U9" s="349">
        <v>0</v>
      </c>
      <c r="V9" s="49">
        <f>E9+I9+O9+Q9</f>
        <v>33218.892997883093</v>
      </c>
      <c r="W9" s="368">
        <f t="shared" si="1"/>
        <v>6.4691125604446142</v>
      </c>
      <c r="X9" s="392">
        <f>37536.36/374.2*388.6</f>
        <v>38980.837776590059</v>
      </c>
      <c r="Y9" s="387">
        <v>0</v>
      </c>
      <c r="Z9" s="391">
        <v>47021</v>
      </c>
    </row>
    <row r="10" spans="1:26" ht="13">
      <c r="A10" s="335" t="s">
        <v>319</v>
      </c>
      <c r="B10" s="339" t="s">
        <v>334</v>
      </c>
      <c r="C10" s="342">
        <v>4969</v>
      </c>
      <c r="D10" s="48">
        <f t="shared" si="0"/>
        <v>4.7207203235892753E-2</v>
      </c>
      <c r="E10" s="349">
        <f>E27*D10</f>
        <v>8933.4911403603437</v>
      </c>
      <c r="F10" s="346">
        <v>0</v>
      </c>
      <c r="G10" s="349">
        <v>0</v>
      </c>
      <c r="H10" s="346">
        <v>0.4829</v>
      </c>
      <c r="I10" s="349">
        <f>I27*H10</f>
        <v>22123.580600000001</v>
      </c>
      <c r="J10" s="346">
        <v>0</v>
      </c>
      <c r="K10" s="349">
        <v>0</v>
      </c>
      <c r="L10" s="346">
        <v>0</v>
      </c>
      <c r="M10" s="349">
        <v>0</v>
      </c>
      <c r="N10" s="346">
        <f>C10/B35</f>
        <v>0.18121148025236133</v>
      </c>
      <c r="O10" s="349">
        <f>O27*N10</f>
        <v>126.84803617665294</v>
      </c>
      <c r="P10" s="346">
        <f>C10/B36</f>
        <v>0.22872266973532795</v>
      </c>
      <c r="Q10" s="349">
        <f>Q27*P10</f>
        <v>160.10586881472958</v>
      </c>
      <c r="R10" s="346">
        <v>0</v>
      </c>
      <c r="S10" s="349">
        <v>0</v>
      </c>
      <c r="T10" s="346">
        <v>0</v>
      </c>
      <c r="U10" s="349">
        <v>0</v>
      </c>
      <c r="V10" s="49">
        <f>E10+I10+O10+Q10</f>
        <v>31344.025645351729</v>
      </c>
      <c r="W10" s="368">
        <f t="shared" si="1"/>
        <v>6.3079141970923178</v>
      </c>
      <c r="X10" s="386"/>
      <c r="Y10" s="387"/>
      <c r="Z10" s="391">
        <v>47380</v>
      </c>
    </row>
    <row r="11" spans="1:26" ht="13">
      <c r="A11" s="336" t="s">
        <v>320</v>
      </c>
      <c r="B11" s="338" t="s">
        <v>335</v>
      </c>
      <c r="C11" s="344">
        <v>6810</v>
      </c>
      <c r="D11" s="48">
        <f t="shared" si="0"/>
        <v>6.4697334279820815E-2</v>
      </c>
      <c r="E11" s="349">
        <f>E27*D11</f>
        <v>12243.323539113291</v>
      </c>
      <c r="F11" s="346">
        <v>0</v>
      </c>
      <c r="G11" s="349">
        <v>0</v>
      </c>
      <c r="H11" s="346">
        <v>0</v>
      </c>
      <c r="I11" s="349">
        <v>0</v>
      </c>
      <c r="J11" s="346">
        <v>0</v>
      </c>
      <c r="K11" s="349">
        <v>0</v>
      </c>
      <c r="L11" s="346">
        <v>0</v>
      </c>
      <c r="M11" s="349">
        <v>0</v>
      </c>
      <c r="N11" s="346">
        <v>0</v>
      </c>
      <c r="O11" s="349">
        <v>0</v>
      </c>
      <c r="P11" s="346">
        <f>C11/B36</f>
        <v>0.31346375143843497</v>
      </c>
      <c r="Q11" s="349">
        <f>Q27*P11</f>
        <v>219.42462600690448</v>
      </c>
      <c r="R11" s="346">
        <f>C11/B37</f>
        <v>0.31398404721287287</v>
      </c>
      <c r="S11" s="349">
        <f>S27*R11</f>
        <v>219.788833049011</v>
      </c>
      <c r="T11" s="346">
        <v>0</v>
      </c>
      <c r="U11" s="349">
        <v>0</v>
      </c>
      <c r="V11" s="49">
        <f>E11+Q11+S11</f>
        <v>12682.536998169207</v>
      </c>
      <c r="W11" s="368">
        <f t="shared" si="1"/>
        <v>1.8623402346797662</v>
      </c>
      <c r="X11" s="386"/>
      <c r="Y11" s="387"/>
      <c r="Z11" s="391">
        <v>46567</v>
      </c>
    </row>
    <row r="12" spans="1:26" ht="13">
      <c r="A12" s="336" t="s">
        <v>321</v>
      </c>
      <c r="B12" s="338" t="s">
        <v>335</v>
      </c>
      <c r="C12" s="344">
        <v>4811</v>
      </c>
      <c r="D12" s="48">
        <f t="shared" si="0"/>
        <v>4.5706149077858728E-2</v>
      </c>
      <c r="E12" s="349">
        <f>E27*D12</f>
        <v>8649.4316514939856</v>
      </c>
      <c r="F12" s="346">
        <v>0</v>
      </c>
      <c r="G12" s="349">
        <v>0</v>
      </c>
      <c r="H12" s="346">
        <v>0</v>
      </c>
      <c r="I12" s="349">
        <v>0</v>
      </c>
      <c r="J12" s="346">
        <v>0</v>
      </c>
      <c r="K12" s="349">
        <v>0</v>
      </c>
      <c r="L12" s="346">
        <v>0</v>
      </c>
      <c r="M12" s="349">
        <v>0</v>
      </c>
      <c r="N12" s="346">
        <v>0</v>
      </c>
      <c r="O12" s="349">
        <v>0</v>
      </c>
      <c r="P12" s="346">
        <f>C12/B36</f>
        <v>0.22144994246260069</v>
      </c>
      <c r="Q12" s="349">
        <f>Q27*P12</f>
        <v>155.01495972382048</v>
      </c>
      <c r="R12" s="346">
        <f>C12/B37</f>
        <v>0.22181751118078288</v>
      </c>
      <c r="S12" s="349">
        <f>S27*R12</f>
        <v>155.27225782654801</v>
      </c>
      <c r="T12" s="346">
        <v>0</v>
      </c>
      <c r="U12" s="349">
        <v>0</v>
      </c>
      <c r="V12" s="49">
        <f>E12+Q12+S12</f>
        <v>8959.7188690443527</v>
      </c>
      <c r="W12" s="368">
        <f t="shared" si="1"/>
        <v>1.8623402346797657</v>
      </c>
      <c r="X12" s="386"/>
      <c r="Y12" s="387"/>
      <c r="Z12" s="391">
        <v>46567</v>
      </c>
    </row>
    <row r="13" spans="1:26" ht="13">
      <c r="A13" s="335" t="s">
        <v>322</v>
      </c>
      <c r="B13" s="339" t="s">
        <v>338</v>
      </c>
      <c r="C13" s="342">
        <v>4916</v>
      </c>
      <c r="D13" s="48">
        <f t="shared" si="0"/>
        <v>4.6703685068957286E-2</v>
      </c>
      <c r="E13" s="349">
        <f>E27*D13</f>
        <v>8838.2053624494765</v>
      </c>
      <c r="F13" s="346">
        <v>0</v>
      </c>
      <c r="G13" s="349">
        <v>0</v>
      </c>
      <c r="H13" s="346">
        <v>0</v>
      </c>
      <c r="I13" s="349">
        <v>0</v>
      </c>
      <c r="J13" s="346">
        <v>0</v>
      </c>
      <c r="K13" s="349">
        <v>0</v>
      </c>
      <c r="L13" s="346">
        <v>0</v>
      </c>
      <c r="M13" s="349">
        <v>0</v>
      </c>
      <c r="N13" s="346">
        <v>0</v>
      </c>
      <c r="O13" s="349">
        <v>0</v>
      </c>
      <c r="P13" s="346">
        <v>0</v>
      </c>
      <c r="Q13" s="349">
        <v>0</v>
      </c>
      <c r="R13" s="346">
        <f>C13/B37</f>
        <v>0.22665867490432939</v>
      </c>
      <c r="S13" s="349">
        <f>S27*R13</f>
        <v>158.66107243303057</v>
      </c>
      <c r="T13" s="346">
        <f>C13/B38</f>
        <v>0.26036756527726285</v>
      </c>
      <c r="U13" s="349">
        <f>U27*T13</f>
        <v>182.25729569408398</v>
      </c>
      <c r="V13" s="49">
        <f>E13+S13+U13</f>
        <v>9179.1237305765917</v>
      </c>
      <c r="W13" s="368">
        <f t="shared" si="1"/>
        <v>1.8671935985713164</v>
      </c>
      <c r="X13" s="386"/>
      <c r="Y13" s="387">
        <f>V13</f>
        <v>9179.1237305765917</v>
      </c>
      <c r="Z13" s="391"/>
    </row>
    <row r="14" spans="1:26" ht="13">
      <c r="A14" s="335" t="s">
        <v>323</v>
      </c>
      <c r="B14" s="339" t="s">
        <v>338</v>
      </c>
      <c r="C14" s="345">
        <v>5152</v>
      </c>
      <c r="D14" s="48">
        <f t="shared" si="0"/>
        <v>4.8945765963235952E-2</v>
      </c>
      <c r="E14" s="349">
        <f>E27*D14</f>
        <v>9262.4967508827722</v>
      </c>
      <c r="F14" s="346">
        <v>0</v>
      </c>
      <c r="G14" s="349">
        <v>0</v>
      </c>
      <c r="H14" s="346">
        <v>0</v>
      </c>
      <c r="I14" s="349">
        <v>0</v>
      </c>
      <c r="J14" s="346">
        <v>0</v>
      </c>
      <c r="K14" s="349">
        <v>0</v>
      </c>
      <c r="L14" s="346">
        <v>0</v>
      </c>
      <c r="M14" s="349">
        <v>0</v>
      </c>
      <c r="N14" s="346">
        <v>0</v>
      </c>
      <c r="O14" s="349">
        <v>0</v>
      </c>
      <c r="P14" s="346">
        <v>0</v>
      </c>
      <c r="Q14" s="349">
        <v>0</v>
      </c>
      <c r="R14" s="346">
        <f>C14/B37</f>
        <v>0.23753976670201485</v>
      </c>
      <c r="S14" s="349">
        <f>S27*R14</f>
        <v>166.27783669141039</v>
      </c>
      <c r="T14" s="346">
        <f>C14/B38</f>
        <v>0.27286690323605739</v>
      </c>
      <c r="U14" s="349">
        <f>U27*T14</f>
        <v>191.00683226524018</v>
      </c>
      <c r="V14" s="49">
        <f>E14+S14+U14</f>
        <v>9619.7814198394226</v>
      </c>
      <c r="W14" s="368">
        <f t="shared" si="1"/>
        <v>1.8671935985713164</v>
      </c>
      <c r="X14" s="386"/>
      <c r="Y14" s="387">
        <f>V14</f>
        <v>9619.7814198394226</v>
      </c>
      <c r="Z14" s="391"/>
    </row>
    <row r="15" spans="1:26" ht="13">
      <c r="A15" s="335" t="s">
        <v>324</v>
      </c>
      <c r="B15" s="339" t="s">
        <v>336</v>
      </c>
      <c r="C15" s="342">
        <v>8813</v>
      </c>
      <c r="D15" s="48">
        <f t="shared" si="0"/>
        <v>8.3726520852872369E-2</v>
      </c>
      <c r="E15" s="349">
        <f>E27*D15</f>
        <v>15844.406806197567</v>
      </c>
      <c r="F15" s="346">
        <v>0</v>
      </c>
      <c r="G15" s="349">
        <v>0</v>
      </c>
      <c r="H15" s="346">
        <v>0</v>
      </c>
      <c r="I15" s="349">
        <v>0</v>
      </c>
      <c r="J15" s="346">
        <v>0</v>
      </c>
      <c r="K15" s="349">
        <v>0</v>
      </c>
      <c r="L15" s="346">
        <v>0</v>
      </c>
      <c r="M15" s="349">
        <v>0</v>
      </c>
      <c r="N15" s="346">
        <v>0</v>
      </c>
      <c r="O15" s="349">
        <v>0</v>
      </c>
      <c r="P15" s="346">
        <v>0</v>
      </c>
      <c r="Q15" s="349">
        <v>0</v>
      </c>
      <c r="R15" s="346">
        <v>0</v>
      </c>
      <c r="S15" s="349">
        <v>0</v>
      </c>
      <c r="T15" s="346">
        <f>C15/B38</f>
        <v>0.46676553148667971</v>
      </c>
      <c r="U15" s="349">
        <f>U27*T15</f>
        <v>326.73587204067582</v>
      </c>
      <c r="V15" s="49">
        <f>E15+U15</f>
        <v>16171.142678238242</v>
      </c>
      <c r="W15" s="368">
        <f t="shared" si="1"/>
        <v>1.8349191737476731</v>
      </c>
      <c r="X15" s="386"/>
      <c r="Y15" s="387"/>
      <c r="Z15" s="391">
        <v>46110</v>
      </c>
    </row>
    <row r="16" spans="1:26" ht="16.5" customHeight="1">
      <c r="A16" s="336" t="s">
        <v>325</v>
      </c>
      <c r="B16" s="338" t="s">
        <v>337</v>
      </c>
      <c r="C16" s="344">
        <v>3922</v>
      </c>
      <c r="D16" s="48">
        <f t="shared" si="0"/>
        <v>3.7260344353224263E-2</v>
      </c>
      <c r="E16" s="349">
        <f>E27*D16</f>
        <v>7051.1475654041596</v>
      </c>
      <c r="F16" s="346">
        <v>0</v>
      </c>
      <c r="G16" s="349">
        <v>0</v>
      </c>
      <c r="H16" s="346">
        <v>0</v>
      </c>
      <c r="I16" s="349">
        <v>0</v>
      </c>
      <c r="J16" s="346">
        <f>C16/B33</f>
        <v>0.32599118942731276</v>
      </c>
      <c r="K16" s="349">
        <f>K27*J16</f>
        <v>35108.59911894273</v>
      </c>
      <c r="L16" s="346">
        <v>0</v>
      </c>
      <c r="M16" s="349">
        <v>0</v>
      </c>
      <c r="N16" s="346">
        <v>0</v>
      </c>
      <c r="O16" s="349">
        <v>0</v>
      </c>
      <c r="P16" s="346">
        <v>0</v>
      </c>
      <c r="Q16" s="349">
        <v>0</v>
      </c>
      <c r="R16" s="346">
        <v>0</v>
      </c>
      <c r="S16" s="349">
        <v>0</v>
      </c>
      <c r="T16" s="346">
        <v>0</v>
      </c>
      <c r="U16" s="349">
        <v>0</v>
      </c>
      <c r="V16" s="49">
        <f>E16+K16</f>
        <v>42159.746684346886</v>
      </c>
      <c r="W16" s="368">
        <f t="shared" si="1"/>
        <v>10.749552953683551</v>
      </c>
      <c r="X16" s="386"/>
      <c r="Y16" s="387"/>
      <c r="Z16" s="398">
        <v>45314</v>
      </c>
    </row>
    <row r="17" spans="1:26" ht="16.5" customHeight="1">
      <c r="A17" s="336" t="s">
        <v>326</v>
      </c>
      <c r="B17" s="338" t="s">
        <v>337</v>
      </c>
      <c r="C17" s="344">
        <v>4089</v>
      </c>
      <c r="D17" s="48">
        <f t="shared" si="0"/>
        <v>3.8846901596209592E-2</v>
      </c>
      <c r="E17" s="349">
        <f>E27*D17</f>
        <v>7351.3876580667029</v>
      </c>
      <c r="F17" s="346">
        <v>0</v>
      </c>
      <c r="G17" s="349">
        <v>0</v>
      </c>
      <c r="H17" s="346">
        <v>0</v>
      </c>
      <c r="I17" s="349">
        <v>0</v>
      </c>
      <c r="J17" s="346">
        <f>C17/B33</f>
        <v>0.33987199734020446</v>
      </c>
      <c r="K17" s="349">
        <f>K27*J17</f>
        <v>36603.534369545341</v>
      </c>
      <c r="L17" s="346">
        <v>0</v>
      </c>
      <c r="M17" s="349">
        <v>0</v>
      </c>
      <c r="N17" s="346">
        <v>0</v>
      </c>
      <c r="O17" s="349">
        <v>0</v>
      </c>
      <c r="P17" s="346">
        <v>0</v>
      </c>
      <c r="Q17" s="349">
        <v>0</v>
      </c>
      <c r="R17" s="346">
        <v>0</v>
      </c>
      <c r="S17" s="349">
        <v>0</v>
      </c>
      <c r="T17" s="346">
        <v>0</v>
      </c>
      <c r="U17" s="349">
        <v>0</v>
      </c>
      <c r="V17" s="49">
        <f>E17+K17</f>
        <v>43954.922027612047</v>
      </c>
      <c r="W17" s="368">
        <f t="shared" si="1"/>
        <v>10.749552953683553</v>
      </c>
      <c r="X17" s="386"/>
      <c r="Y17" s="387"/>
      <c r="Z17" s="398">
        <v>45314</v>
      </c>
    </row>
    <row r="18" spans="1:26" ht="16.5" customHeight="1">
      <c r="A18" s="336" t="s">
        <v>327</v>
      </c>
      <c r="B18" s="339" t="s">
        <v>339</v>
      </c>
      <c r="C18" s="343">
        <v>4020</v>
      </c>
      <c r="D18" s="48">
        <f t="shared" si="0"/>
        <v>3.8191377944916255E-2</v>
      </c>
      <c r="E18" s="349">
        <f>E27*D18</f>
        <v>7227.3363622959523</v>
      </c>
      <c r="F18" s="346">
        <v>0</v>
      </c>
      <c r="G18" s="349">
        <v>0</v>
      </c>
      <c r="H18" s="346">
        <v>0</v>
      </c>
      <c r="I18" s="349">
        <v>0</v>
      </c>
      <c r="J18" s="346">
        <f>C18/B33</f>
        <v>0.33413681323248273</v>
      </c>
      <c r="K18" s="349">
        <f>K27*J18</f>
        <v>35985.866511511922</v>
      </c>
      <c r="L18" s="346">
        <v>0</v>
      </c>
      <c r="M18" s="349">
        <v>0</v>
      </c>
      <c r="N18" s="346">
        <v>0</v>
      </c>
      <c r="O18" s="349">
        <v>0</v>
      </c>
      <c r="P18" s="346">
        <v>0</v>
      </c>
      <c r="Q18" s="349">
        <v>0</v>
      </c>
      <c r="R18" s="346">
        <v>0</v>
      </c>
      <c r="S18" s="349">
        <v>0</v>
      </c>
      <c r="T18" s="346">
        <v>0</v>
      </c>
      <c r="U18" s="349">
        <v>0</v>
      </c>
      <c r="V18" s="49">
        <f>E18+K18</f>
        <v>43213.202873807873</v>
      </c>
      <c r="W18" s="368">
        <f t="shared" si="1"/>
        <v>10.749552953683551</v>
      </c>
      <c r="X18" s="386"/>
      <c r="Y18" s="387"/>
      <c r="Z18" s="391">
        <v>46109</v>
      </c>
    </row>
    <row r="19" spans="1:26" ht="16.5" customHeight="1">
      <c r="A19" s="335" t="s">
        <v>328</v>
      </c>
      <c r="B19" s="339" t="s">
        <v>339</v>
      </c>
      <c r="C19" s="342">
        <v>3678</v>
      </c>
      <c r="D19" s="48">
        <f t="shared" si="0"/>
        <v>3.4942260716766663E-2</v>
      </c>
      <c r="E19" s="349">
        <f>E27*D19</f>
        <v>6612.4734180409232</v>
      </c>
      <c r="F19" s="346">
        <v>0</v>
      </c>
      <c r="G19" s="349">
        <v>0</v>
      </c>
      <c r="H19" s="346">
        <v>0</v>
      </c>
      <c r="I19" s="349">
        <v>0</v>
      </c>
      <c r="J19" s="346">
        <v>0</v>
      </c>
      <c r="K19" s="349">
        <v>0</v>
      </c>
      <c r="L19" s="346">
        <v>0</v>
      </c>
      <c r="M19" s="349">
        <v>0</v>
      </c>
      <c r="N19" s="346">
        <v>0</v>
      </c>
      <c r="O19" s="349">
        <v>0</v>
      </c>
      <c r="P19" s="346">
        <v>0</v>
      </c>
      <c r="Q19" s="349">
        <v>0</v>
      </c>
      <c r="R19" s="346">
        <v>0</v>
      </c>
      <c r="S19" s="349">
        <v>0</v>
      </c>
      <c r="T19" s="346">
        <v>0</v>
      </c>
      <c r="U19" s="349">
        <v>0</v>
      </c>
      <c r="V19" s="49">
        <f>E19</f>
        <v>6612.4734180409232</v>
      </c>
      <c r="W19" s="368">
        <f t="shared" si="1"/>
        <v>1.7978448662427742</v>
      </c>
      <c r="X19" s="386"/>
      <c r="Y19" s="387"/>
      <c r="Z19" s="391">
        <v>46108</v>
      </c>
    </row>
    <row r="20" spans="1:26" ht="16.5" customHeight="1">
      <c r="A20" s="336" t="s">
        <v>329</v>
      </c>
      <c r="B20" s="338" t="s">
        <v>403</v>
      </c>
      <c r="C20" s="344">
        <v>1124</v>
      </c>
      <c r="D20" s="48">
        <f t="shared" si="0"/>
        <v>1.0678385276140763E-2</v>
      </c>
      <c r="E20" s="349">
        <f>E27*D20</f>
        <v>2020.7776296568782</v>
      </c>
      <c r="F20" s="346">
        <v>0</v>
      </c>
      <c r="G20" s="349">
        <v>0</v>
      </c>
      <c r="H20" s="346">
        <v>0</v>
      </c>
      <c r="I20" s="349">
        <v>0</v>
      </c>
      <c r="J20" s="346">
        <v>0</v>
      </c>
      <c r="K20" s="349">
        <v>0</v>
      </c>
      <c r="L20" s="346">
        <f>C20/B34</f>
        <v>0.30786086003834567</v>
      </c>
      <c r="M20" s="349">
        <f>M27*L20</f>
        <v>12929.540399890442</v>
      </c>
      <c r="N20" s="346">
        <v>0</v>
      </c>
      <c r="O20" s="349">
        <v>0</v>
      </c>
      <c r="P20" s="346">
        <v>0</v>
      </c>
      <c r="Q20" s="349">
        <v>0</v>
      </c>
      <c r="R20" s="346">
        <v>0</v>
      </c>
      <c r="S20" s="349">
        <v>0</v>
      </c>
      <c r="T20" s="346">
        <v>0</v>
      </c>
      <c r="U20" s="349">
        <v>0</v>
      </c>
      <c r="V20" s="49">
        <f>E20+M20</f>
        <v>14950.318029547321</v>
      </c>
      <c r="W20" s="368">
        <f t="shared" si="1"/>
        <v>13.300994688209361</v>
      </c>
      <c r="X20" s="386"/>
      <c r="Y20" s="387"/>
      <c r="Z20" s="391">
        <v>45775</v>
      </c>
    </row>
    <row r="21" spans="1:26" ht="16.5" customHeight="1">
      <c r="A21" s="336" t="s">
        <v>330</v>
      </c>
      <c r="B21" s="338" t="s">
        <v>379</v>
      </c>
      <c r="C21" s="344">
        <v>1256</v>
      </c>
      <c r="D21" s="48">
        <f t="shared" si="0"/>
        <v>1.1932430522093238E-2</v>
      </c>
      <c r="E21" s="349">
        <f>E27*D21</f>
        <v>2258.0931520009244</v>
      </c>
      <c r="F21" s="346">
        <v>0</v>
      </c>
      <c r="G21" s="349">
        <v>0</v>
      </c>
      <c r="H21" s="346">
        <v>0</v>
      </c>
      <c r="I21" s="349">
        <v>0</v>
      </c>
      <c r="J21" s="346">
        <v>0</v>
      </c>
      <c r="K21" s="349">
        <v>0</v>
      </c>
      <c r="L21" s="346">
        <f>C21/B34</f>
        <v>0.34401533826348946</v>
      </c>
      <c r="M21" s="349">
        <f>M27*L21</f>
        <v>14447.956176390031</v>
      </c>
      <c r="N21" s="346">
        <v>0</v>
      </c>
      <c r="O21" s="349">
        <v>0</v>
      </c>
      <c r="P21" s="346">
        <v>0</v>
      </c>
      <c r="Q21" s="349">
        <v>0</v>
      </c>
      <c r="R21" s="346">
        <v>0</v>
      </c>
      <c r="S21" s="349">
        <v>0</v>
      </c>
      <c r="T21" s="346">
        <v>0</v>
      </c>
      <c r="U21" s="349">
        <v>0</v>
      </c>
      <c r="V21" s="49">
        <f>E21+M21</f>
        <v>16706.049328390956</v>
      </c>
      <c r="W21" s="368">
        <f t="shared" si="1"/>
        <v>13.300994688209361</v>
      </c>
      <c r="X21" s="386"/>
      <c r="Y21" s="387"/>
      <c r="Z21" s="391">
        <v>46083</v>
      </c>
    </row>
    <row r="22" spans="1:26" ht="16.5" customHeight="1">
      <c r="A22" s="336" t="s">
        <v>331</v>
      </c>
      <c r="B22" s="340" t="s">
        <v>340</v>
      </c>
      <c r="C22" s="343">
        <v>1271</v>
      </c>
      <c r="D22" s="48">
        <f t="shared" si="0"/>
        <v>1.2074935663678746E-2</v>
      </c>
      <c r="E22" s="349">
        <f>E27*D22</f>
        <v>2285.0608249945658</v>
      </c>
      <c r="F22" s="346">
        <v>0</v>
      </c>
      <c r="G22" s="349">
        <v>0</v>
      </c>
      <c r="H22" s="346">
        <v>0</v>
      </c>
      <c r="I22" s="349">
        <v>0</v>
      </c>
      <c r="J22" s="346">
        <v>0</v>
      </c>
      <c r="K22" s="349">
        <v>0</v>
      </c>
      <c r="L22" s="346">
        <f>C22/B34</f>
        <v>0.34812380169816487</v>
      </c>
      <c r="M22" s="349">
        <f>M27*L22</f>
        <v>14620.503423719529</v>
      </c>
      <c r="N22" s="346">
        <v>0</v>
      </c>
      <c r="O22" s="349">
        <v>0</v>
      </c>
      <c r="P22" s="346">
        <v>0</v>
      </c>
      <c r="Q22" s="349">
        <v>0</v>
      </c>
      <c r="R22" s="346">
        <v>0</v>
      </c>
      <c r="S22" s="349">
        <v>0</v>
      </c>
      <c r="T22" s="346">
        <v>0</v>
      </c>
      <c r="U22" s="349">
        <v>0</v>
      </c>
      <c r="V22" s="49">
        <f>E22+M22</f>
        <v>16905.564248714094</v>
      </c>
      <c r="W22" s="368">
        <f t="shared" si="1"/>
        <v>13.300994688209357</v>
      </c>
      <c r="X22" s="386"/>
      <c r="Y22" s="387"/>
      <c r="Z22" s="398">
        <v>45570</v>
      </c>
    </row>
    <row r="23" spans="1:26" ht="16.5" customHeight="1">
      <c r="A23" s="336" t="s">
        <v>332</v>
      </c>
      <c r="B23" s="338" t="s">
        <v>341</v>
      </c>
      <c r="C23" s="344">
        <v>19674</v>
      </c>
      <c r="D23" s="48">
        <f t="shared" si="0"/>
        <v>0.18690974370355282</v>
      </c>
      <c r="E23" s="349">
        <f>E27*D23</f>
        <v>35370.799898460333</v>
      </c>
      <c r="F23" s="346">
        <v>0</v>
      </c>
      <c r="G23" s="349">
        <v>0</v>
      </c>
      <c r="H23" s="346">
        <v>0</v>
      </c>
      <c r="I23" s="349">
        <v>0</v>
      </c>
      <c r="J23" s="346">
        <v>0</v>
      </c>
      <c r="K23" s="349">
        <v>0</v>
      </c>
      <c r="L23" s="346">
        <v>0</v>
      </c>
      <c r="M23" s="349">
        <v>0</v>
      </c>
      <c r="N23" s="346">
        <v>0</v>
      </c>
      <c r="O23" s="349">
        <v>0</v>
      </c>
      <c r="P23" s="346">
        <v>0</v>
      </c>
      <c r="Q23" s="349">
        <v>0</v>
      </c>
      <c r="R23" s="346">
        <v>0</v>
      </c>
      <c r="S23" s="349">
        <v>0</v>
      </c>
      <c r="T23" s="346">
        <v>0</v>
      </c>
      <c r="U23" s="349">
        <v>0</v>
      </c>
      <c r="V23" s="49">
        <f>E23</f>
        <v>35370.799898460333</v>
      </c>
      <c r="W23" s="368">
        <f t="shared" si="1"/>
        <v>1.797844866242774</v>
      </c>
      <c r="X23" s="386"/>
      <c r="Y23" s="387"/>
      <c r="Z23" s="391">
        <v>72775</v>
      </c>
    </row>
    <row r="24" spans="1:26" ht="16.5" customHeight="1">
      <c r="A24" s="364" t="s">
        <v>404</v>
      </c>
      <c r="B24" s="365" t="s">
        <v>405</v>
      </c>
      <c r="C24" s="366">
        <v>2929</v>
      </c>
      <c r="D24" s="48">
        <f t="shared" ref="D24" si="2">C24/$B$30</f>
        <v>2.7826503980263609E-2</v>
      </c>
      <c r="E24" s="349">
        <f>E27*D24</f>
        <v>5265.8876132250853</v>
      </c>
      <c r="F24" s="346">
        <v>0</v>
      </c>
      <c r="G24" s="349">
        <v>0</v>
      </c>
      <c r="H24" s="346">
        <v>0</v>
      </c>
      <c r="I24" s="349">
        <v>0</v>
      </c>
      <c r="J24" s="346">
        <v>0</v>
      </c>
      <c r="K24" s="349">
        <v>0</v>
      </c>
      <c r="L24" s="346">
        <v>0</v>
      </c>
      <c r="M24" s="349">
        <v>0</v>
      </c>
      <c r="N24" s="346">
        <v>0</v>
      </c>
      <c r="O24" s="349">
        <v>0</v>
      </c>
      <c r="P24" s="346">
        <v>0</v>
      </c>
      <c r="Q24" s="349">
        <v>0</v>
      </c>
      <c r="R24" s="346">
        <v>0</v>
      </c>
      <c r="S24" s="349">
        <v>0</v>
      </c>
      <c r="T24" s="346">
        <v>0</v>
      </c>
      <c r="U24" s="349">
        <v>0</v>
      </c>
      <c r="V24" s="49">
        <f>E24</f>
        <v>5265.8876132250853</v>
      </c>
      <c r="W24" s="368">
        <f>V24/C24</f>
        <v>1.7978448662427742</v>
      </c>
      <c r="X24" s="386">
        <v>50000</v>
      </c>
      <c r="Y24" s="387">
        <v>0</v>
      </c>
      <c r="Z24" s="391">
        <v>136043</v>
      </c>
    </row>
    <row r="25" spans="1:26" ht="16.5" customHeight="1" thickBot="1">
      <c r="A25" s="405" t="s">
        <v>377</v>
      </c>
      <c r="B25" s="406" t="s">
        <v>427</v>
      </c>
      <c r="C25" s="407">
        <f>44499*0.09</f>
        <v>4004.91</v>
      </c>
      <c r="D25" s="408">
        <f t="shared" si="0"/>
        <v>3.8048017772481228E-2</v>
      </c>
      <c r="E25" s="409">
        <f>(E27*D25)</f>
        <v>7200.2068832643472</v>
      </c>
      <c r="F25" s="410">
        <v>0</v>
      </c>
      <c r="G25" s="409">
        <v>0</v>
      </c>
      <c r="H25" s="410">
        <v>0</v>
      </c>
      <c r="I25" s="409">
        <v>0</v>
      </c>
      <c r="J25" s="410">
        <v>0</v>
      </c>
      <c r="K25" s="409">
        <v>0</v>
      </c>
      <c r="L25" s="410">
        <v>0</v>
      </c>
      <c r="M25" s="409">
        <v>0</v>
      </c>
      <c r="N25" s="410">
        <v>0</v>
      </c>
      <c r="O25" s="409">
        <v>0</v>
      </c>
      <c r="P25" s="410">
        <v>0</v>
      </c>
      <c r="Q25" s="409">
        <v>0</v>
      </c>
      <c r="R25" s="410">
        <v>0</v>
      </c>
      <c r="S25" s="409">
        <v>0</v>
      </c>
      <c r="T25" s="410">
        <v>0</v>
      </c>
      <c r="U25" s="409">
        <v>0</v>
      </c>
      <c r="V25" s="411">
        <f>E25</f>
        <v>7200.2068832643472</v>
      </c>
      <c r="W25" s="412">
        <f t="shared" si="1"/>
        <v>1.797844866242774</v>
      </c>
      <c r="X25" s="413"/>
      <c r="Y25" s="414"/>
      <c r="Z25" s="415"/>
    </row>
    <row r="26" spans="1:26" ht="16.5" customHeight="1" thickBot="1">
      <c r="A26" s="405" t="s">
        <v>426</v>
      </c>
      <c r="B26" s="406" t="s">
        <v>427</v>
      </c>
      <c r="C26" s="407">
        <f>15205*0.09</f>
        <v>1368.45</v>
      </c>
      <c r="D26" s="408">
        <f t="shared" si="0"/>
        <v>1.3000744066845931E-2</v>
      </c>
      <c r="E26" s="409">
        <f>(E27*D26)</f>
        <v>2460.2608072099242</v>
      </c>
      <c r="F26" s="416">
        <v>0</v>
      </c>
      <c r="G26" s="417">
        <v>0</v>
      </c>
      <c r="H26" s="416">
        <v>0</v>
      </c>
      <c r="I26" s="417">
        <v>0</v>
      </c>
      <c r="J26" s="416">
        <v>0</v>
      </c>
      <c r="K26" s="417">
        <v>0</v>
      </c>
      <c r="L26" s="416">
        <v>0</v>
      </c>
      <c r="M26" s="417">
        <v>0</v>
      </c>
      <c r="N26" s="416">
        <v>0</v>
      </c>
      <c r="O26" s="417">
        <v>0</v>
      </c>
      <c r="P26" s="416">
        <v>0</v>
      </c>
      <c r="Q26" s="417">
        <v>0</v>
      </c>
      <c r="R26" s="416">
        <v>0</v>
      </c>
      <c r="S26" s="417">
        <v>0</v>
      </c>
      <c r="T26" s="416">
        <v>0</v>
      </c>
      <c r="U26" s="417">
        <v>0</v>
      </c>
      <c r="V26" s="411">
        <f>E26</f>
        <v>2460.2608072099242</v>
      </c>
      <c r="W26" s="412">
        <f t="shared" si="1"/>
        <v>1.797844866242774</v>
      </c>
      <c r="X26" s="418"/>
      <c r="Y26" s="419"/>
      <c r="Z26" s="420"/>
    </row>
    <row r="27" spans="1:26" ht="13.5" thickBot="1">
      <c r="A27" s="507"/>
      <c r="B27" s="507"/>
      <c r="C27" s="77">
        <f>SUM(C7:C26)</f>
        <v>105259.36</v>
      </c>
      <c r="D27" s="78">
        <f>SUM(D7:D26)</f>
        <v>1.0000000000000002</v>
      </c>
      <c r="E27" s="348">
        <f>B40</f>
        <v>189240</v>
      </c>
      <c r="F27" s="82">
        <f>SUM(F7:F26)</f>
        <v>1</v>
      </c>
      <c r="G27" s="350">
        <f>B41</f>
        <v>55198</v>
      </c>
      <c r="H27" s="82">
        <f>SUM(H7:H26)</f>
        <v>1</v>
      </c>
      <c r="I27" s="350">
        <f>B42</f>
        <v>45814</v>
      </c>
      <c r="J27" s="82">
        <f>SUM(J16:J23)</f>
        <v>1</v>
      </c>
      <c r="K27" s="350">
        <f>B43</f>
        <v>107698</v>
      </c>
      <c r="L27" s="82">
        <f>SUM(L16:L23)</f>
        <v>1</v>
      </c>
      <c r="M27" s="350">
        <f>B44</f>
        <v>41998</v>
      </c>
      <c r="N27" s="82">
        <f>SUM(N7:N26)</f>
        <v>0.99999999999999989</v>
      </c>
      <c r="O27" s="350">
        <f>B45</f>
        <v>700</v>
      </c>
      <c r="P27" s="82">
        <f>SUM(P7:P26)</f>
        <v>1</v>
      </c>
      <c r="Q27" s="350">
        <f>B46</f>
        <v>700</v>
      </c>
      <c r="R27" s="82">
        <f>SUM(R7:R26)</f>
        <v>0.99999999999999989</v>
      </c>
      <c r="S27" s="350">
        <f>B47</f>
        <v>700</v>
      </c>
      <c r="T27" s="82">
        <f>SUM(T7:T26)</f>
        <v>1</v>
      </c>
      <c r="U27" s="350">
        <f>B48</f>
        <v>700</v>
      </c>
      <c r="V27" s="79">
        <f>SUM(V7:V23)</f>
        <v>427821.64469630062</v>
      </c>
      <c r="W27" s="369"/>
      <c r="X27" s="372"/>
      <c r="Y27" s="370">
        <f>SUM(Y7:Y25)</f>
        <v>53248.680094511888</v>
      </c>
      <c r="Z27" s="374"/>
    </row>
    <row r="28" spans="1:26" ht="13" thickBot="1">
      <c r="A28" s="18"/>
      <c r="B28" s="18"/>
      <c r="C28" s="18"/>
      <c r="D28" s="18"/>
      <c r="E28" s="351"/>
      <c r="F28" s="18"/>
      <c r="G28" s="18"/>
      <c r="H28" s="19"/>
      <c r="I28" s="19"/>
      <c r="J28" s="19"/>
      <c r="K28" s="19"/>
      <c r="L28" s="19"/>
      <c r="M28" s="19"/>
      <c r="N28" s="19"/>
      <c r="O28" s="19"/>
      <c r="P28" s="19"/>
      <c r="Q28" s="19"/>
      <c r="R28" s="19"/>
      <c r="S28" s="19"/>
      <c r="T28" s="19"/>
      <c r="U28" s="19"/>
      <c r="V28" s="18"/>
      <c r="W28" s="18"/>
    </row>
    <row r="29" spans="1:26" ht="13">
      <c r="A29" s="75" t="s">
        <v>267</v>
      </c>
      <c r="B29" s="75" t="s">
        <v>268</v>
      </c>
      <c r="C29" s="18"/>
      <c r="D29" s="18"/>
      <c r="E29" s="351"/>
      <c r="F29" s="18"/>
      <c r="G29" s="19"/>
      <c r="H29" s="19"/>
      <c r="I29" s="19"/>
      <c r="J29" s="19"/>
      <c r="K29" s="19"/>
      <c r="L29" s="19"/>
      <c r="M29" s="19"/>
      <c r="N29" s="19"/>
      <c r="O29" s="19"/>
      <c r="P29" s="19"/>
      <c r="Q29" s="19"/>
      <c r="R29" s="19"/>
      <c r="S29" s="19"/>
      <c r="T29" s="363"/>
      <c r="U29" s="18"/>
      <c r="V29" s="18"/>
    </row>
    <row r="30" spans="1:26">
      <c r="A30" s="47" t="s">
        <v>269</v>
      </c>
      <c r="B30" s="47">
        <f>C27</f>
        <v>105259.36</v>
      </c>
      <c r="C30" s="18"/>
      <c r="D30" s="18"/>
      <c r="E30" s="18"/>
      <c r="F30" s="18"/>
      <c r="G30" s="19"/>
      <c r="H30" s="19"/>
      <c r="I30" s="19"/>
      <c r="J30" s="19"/>
      <c r="K30" s="19"/>
      <c r="L30" s="19"/>
      <c r="M30" s="19"/>
      <c r="N30" s="19"/>
      <c r="O30" s="19"/>
      <c r="P30" s="19"/>
      <c r="Q30" s="19"/>
      <c r="R30" s="19"/>
      <c r="S30" s="19"/>
      <c r="T30" s="19"/>
      <c r="U30" s="18"/>
      <c r="V30" s="18"/>
    </row>
    <row r="31" spans="1:26">
      <c r="A31" s="47" t="s">
        <v>270</v>
      </c>
      <c r="B31" s="347">
        <f>C7+C8</f>
        <v>17317</v>
      </c>
      <c r="C31" s="18"/>
      <c r="D31" s="18"/>
      <c r="E31" s="18"/>
      <c r="F31" s="18"/>
      <c r="G31" s="19"/>
      <c r="H31" s="19"/>
      <c r="I31" s="19"/>
      <c r="J31" s="19"/>
      <c r="K31" s="19"/>
      <c r="L31" s="19"/>
      <c r="M31" s="19"/>
      <c r="N31" s="19"/>
      <c r="O31" s="19"/>
      <c r="P31" s="19"/>
      <c r="Q31" s="19"/>
      <c r="R31" s="19"/>
      <c r="S31" s="19"/>
      <c r="T31" s="19"/>
      <c r="U31" s="18"/>
      <c r="V31" s="18"/>
    </row>
    <row r="32" spans="1:26">
      <c r="A32" s="47" t="s">
        <v>271</v>
      </c>
      <c r="B32" s="347">
        <f>C9+C10</f>
        <v>10104</v>
      </c>
      <c r="C32" s="18"/>
      <c r="D32" s="18"/>
      <c r="E32" s="18"/>
      <c r="F32" s="18"/>
      <c r="G32" s="19"/>
      <c r="H32" s="19"/>
      <c r="I32" s="19"/>
      <c r="J32" s="19"/>
      <c r="K32" s="19"/>
      <c r="L32" s="19"/>
      <c r="M32" s="19"/>
      <c r="N32" s="19"/>
      <c r="O32" s="19"/>
      <c r="P32" s="19"/>
      <c r="Q32" s="19"/>
      <c r="R32" s="19"/>
      <c r="S32" s="19"/>
      <c r="T32" s="19"/>
      <c r="U32" s="18"/>
      <c r="V32" s="18"/>
    </row>
    <row r="33" spans="1:23">
      <c r="A33" s="47" t="s">
        <v>254</v>
      </c>
      <c r="B33" s="347">
        <f>C16+C17+C18</f>
        <v>12031</v>
      </c>
      <c r="C33" s="18"/>
      <c r="D33" s="18"/>
      <c r="E33" s="18"/>
      <c r="F33" s="18"/>
      <c r="G33" s="19"/>
      <c r="H33" s="19"/>
      <c r="I33" s="19"/>
      <c r="J33" s="19"/>
      <c r="K33" s="19"/>
      <c r="L33" s="19"/>
      <c r="M33" s="19"/>
      <c r="N33" s="19"/>
      <c r="O33" s="19"/>
      <c r="P33" s="19"/>
      <c r="Q33" s="19"/>
      <c r="R33" s="19"/>
      <c r="S33" s="19"/>
      <c r="T33" s="19"/>
      <c r="U33" s="18"/>
      <c r="V33" s="18"/>
    </row>
    <row r="34" spans="1:23">
      <c r="A34" s="47" t="s">
        <v>255</v>
      </c>
      <c r="B34" s="347">
        <f>C20+C21+C22</f>
        <v>3651</v>
      </c>
      <c r="C34" s="18"/>
      <c r="D34" s="18"/>
      <c r="E34" s="18"/>
      <c r="F34" s="18"/>
      <c r="G34" s="19"/>
      <c r="H34" s="19"/>
      <c r="I34" s="19"/>
      <c r="J34" s="19"/>
      <c r="K34" s="19"/>
      <c r="L34" s="19"/>
      <c r="M34" s="19"/>
      <c r="N34" s="19"/>
      <c r="O34" s="19"/>
      <c r="P34" s="19"/>
      <c r="Q34" s="19"/>
      <c r="R34" s="19"/>
      <c r="S34" s="19"/>
      <c r="T34" s="19"/>
      <c r="U34" s="18"/>
      <c r="V34" s="18"/>
    </row>
    <row r="35" spans="1:23">
      <c r="A35" s="47" t="s">
        <v>342</v>
      </c>
      <c r="B35" s="347">
        <f>C7+C8+C9+C10</f>
        <v>27421</v>
      </c>
      <c r="C35" s="18"/>
      <c r="D35" s="18"/>
      <c r="E35" s="18"/>
      <c r="F35" s="18"/>
      <c r="G35" s="19"/>
      <c r="H35" s="19"/>
      <c r="I35" s="19"/>
      <c r="J35" s="19"/>
      <c r="K35" s="19"/>
      <c r="L35" s="19"/>
      <c r="M35" s="19"/>
      <c r="N35" s="19"/>
      <c r="O35" s="19"/>
      <c r="P35" s="19"/>
      <c r="Q35" s="19"/>
      <c r="R35" s="19"/>
      <c r="S35" s="19"/>
      <c r="T35" s="19"/>
      <c r="U35" s="18"/>
      <c r="V35" s="18"/>
    </row>
    <row r="36" spans="1:23">
      <c r="A36" s="47" t="s">
        <v>346</v>
      </c>
      <c r="B36" s="347">
        <f>C9+C10+C11+C12</f>
        <v>21725</v>
      </c>
      <c r="C36" s="18"/>
      <c r="D36" s="18"/>
      <c r="E36" s="18"/>
      <c r="F36" s="18"/>
      <c r="G36" s="19"/>
      <c r="H36" s="19"/>
      <c r="I36" s="19"/>
      <c r="J36" s="19"/>
      <c r="K36" s="19"/>
      <c r="L36" s="19"/>
      <c r="M36" s="19"/>
      <c r="N36" s="19"/>
      <c r="O36" s="19"/>
      <c r="P36" s="19"/>
      <c r="Q36" s="19"/>
      <c r="R36" s="19"/>
      <c r="S36" s="19"/>
      <c r="T36" s="19"/>
      <c r="U36" s="18"/>
      <c r="V36" s="18"/>
    </row>
    <row r="37" spans="1:23">
      <c r="A37" s="47" t="s">
        <v>344</v>
      </c>
      <c r="B37" s="347">
        <f>C11+C12+C13+C14</f>
        <v>21689</v>
      </c>
      <c r="C37" s="18"/>
      <c r="D37" s="18"/>
      <c r="E37" s="18"/>
      <c r="F37" s="18"/>
      <c r="G37" s="19"/>
      <c r="H37" s="19"/>
      <c r="I37" s="19"/>
      <c r="J37" s="19"/>
      <c r="K37" s="19"/>
      <c r="L37" s="19"/>
      <c r="M37" s="19"/>
      <c r="N37" s="19"/>
      <c r="O37" s="19"/>
      <c r="P37" s="19"/>
      <c r="Q37" s="19"/>
      <c r="R37" s="19"/>
      <c r="S37" s="19"/>
      <c r="T37" s="19"/>
      <c r="U37" s="18"/>
      <c r="V37" s="18"/>
    </row>
    <row r="38" spans="1:23">
      <c r="A38" s="47" t="s">
        <v>345</v>
      </c>
      <c r="B38" s="347">
        <f>C13+C14+C15</f>
        <v>18881</v>
      </c>
      <c r="C38" s="18"/>
      <c r="D38" s="18"/>
      <c r="E38" s="18"/>
      <c r="F38" s="18"/>
      <c r="G38" s="19"/>
      <c r="H38" s="19"/>
      <c r="I38" s="19"/>
      <c r="J38" s="19"/>
      <c r="K38" s="19"/>
      <c r="L38" s="19"/>
      <c r="M38" s="19"/>
      <c r="N38" s="19"/>
      <c r="O38" s="19"/>
      <c r="P38" s="19"/>
      <c r="Q38" s="19"/>
      <c r="R38" s="19"/>
      <c r="S38" s="19"/>
      <c r="T38" s="19"/>
      <c r="U38" s="18"/>
      <c r="V38" s="18"/>
    </row>
    <row r="39" spans="1:23" ht="13" thickBot="1">
      <c r="A39" s="18"/>
      <c r="B39" s="18"/>
      <c r="C39" s="18"/>
      <c r="D39" s="18"/>
      <c r="E39" s="18"/>
      <c r="F39" s="18"/>
      <c r="G39" s="18"/>
      <c r="H39" s="19"/>
      <c r="I39" s="19"/>
      <c r="J39" s="19"/>
      <c r="K39" s="19"/>
      <c r="L39" s="19"/>
      <c r="M39" s="19"/>
      <c r="N39" s="19"/>
      <c r="O39" s="19"/>
      <c r="P39" s="19"/>
      <c r="Q39" s="19"/>
      <c r="R39" s="19"/>
      <c r="S39" s="19"/>
      <c r="T39" s="19"/>
      <c r="U39" s="19"/>
      <c r="V39" s="18"/>
      <c r="W39" s="18"/>
    </row>
    <row r="40" spans="1:23" ht="13">
      <c r="A40" s="72" t="s">
        <v>272</v>
      </c>
      <c r="B40" s="73">
        <f>'Budget Detail (Sch 1) Estate'!F96</f>
        <v>189240</v>
      </c>
      <c r="C40" s="18"/>
      <c r="D40"/>
      <c r="E40"/>
      <c r="F40"/>
      <c r="G40"/>
      <c r="H40" s="18"/>
      <c r="I40" s="18"/>
      <c r="J40" s="18"/>
      <c r="K40" s="18"/>
      <c r="L40" s="18"/>
      <c r="M40" s="18"/>
      <c r="N40" s="18"/>
      <c r="O40" s="18"/>
      <c r="P40" s="18"/>
      <c r="Q40" s="18"/>
      <c r="R40" s="18"/>
      <c r="S40" s="18"/>
      <c r="T40" s="18"/>
      <c r="U40" s="18"/>
      <c r="V40" s="18"/>
    </row>
    <row r="41" spans="1:23" ht="13">
      <c r="A41" s="80" t="s">
        <v>270</v>
      </c>
      <c r="B41" s="81">
        <f>'Budget Detail (Sch 2)'!F96</f>
        <v>55198</v>
      </c>
      <c r="C41" s="18"/>
      <c r="D41"/>
      <c r="E41"/>
      <c r="F41"/>
      <c r="G41"/>
      <c r="H41" s="18"/>
      <c r="I41" s="18"/>
      <c r="J41" s="18"/>
      <c r="K41" s="18"/>
      <c r="L41" s="18"/>
      <c r="M41" s="18"/>
      <c r="N41" s="18"/>
      <c r="O41" s="18"/>
      <c r="P41" s="18"/>
      <c r="Q41" s="18"/>
      <c r="R41" s="18"/>
      <c r="S41" s="18"/>
      <c r="T41" s="18"/>
      <c r="U41" s="18"/>
      <c r="V41" s="83"/>
    </row>
    <row r="42" spans="1:23" ht="13">
      <c r="A42" s="80" t="s">
        <v>271</v>
      </c>
      <c r="B42" s="81">
        <f>'Budget Detail (Sch 3)'!F96</f>
        <v>45814</v>
      </c>
      <c r="C42" s="18"/>
      <c r="J42" s="115"/>
      <c r="K42" s="115"/>
      <c r="L42" s="115"/>
      <c r="M42" s="115"/>
      <c r="N42" s="115"/>
      <c r="O42" s="115"/>
      <c r="P42" s="115"/>
      <c r="Q42" s="115"/>
      <c r="R42" s="115"/>
      <c r="S42" s="115"/>
      <c r="T42" s="115"/>
      <c r="U42" s="115"/>
      <c r="V42"/>
    </row>
    <row r="43" spans="1:23" ht="13">
      <c r="A43" s="80" t="s">
        <v>254</v>
      </c>
      <c r="B43" s="81">
        <f>'Budget Detail (Sch 4)'!F95</f>
        <v>107698</v>
      </c>
      <c r="C43" s="18"/>
      <c r="J43" s="115"/>
      <c r="K43" s="115"/>
      <c r="L43" s="115"/>
      <c r="M43" s="115"/>
      <c r="N43" s="115"/>
      <c r="O43" s="115"/>
      <c r="P43" s="115"/>
      <c r="Q43" s="115"/>
      <c r="R43" s="115"/>
      <c r="S43" s="115"/>
      <c r="T43" s="115"/>
      <c r="U43" s="115"/>
      <c r="V43"/>
    </row>
    <row r="44" spans="1:23" ht="13">
      <c r="A44" s="80" t="s">
        <v>255</v>
      </c>
      <c r="B44" s="81">
        <f>'Budget Detail (Sch 5)'!F96</f>
        <v>41998</v>
      </c>
      <c r="C44" s="18"/>
      <c r="J44" s="115"/>
      <c r="K44" s="115"/>
      <c r="L44" s="115"/>
      <c r="M44" s="115"/>
      <c r="N44" s="115"/>
      <c r="O44" s="115"/>
      <c r="P44" s="115"/>
      <c r="Q44" s="115"/>
      <c r="R44" s="115"/>
      <c r="S44" s="115"/>
      <c r="T44" s="115"/>
      <c r="U44" s="115"/>
      <c r="V44"/>
    </row>
    <row r="45" spans="1:23" ht="13">
      <c r="A45" s="80" t="s">
        <v>342</v>
      </c>
      <c r="B45" s="81">
        <f>'Budget Detail (Sch 6)'!F96</f>
        <v>700</v>
      </c>
      <c r="C45" s="18"/>
      <c r="J45" s="115"/>
      <c r="K45" s="115"/>
      <c r="L45" s="115"/>
      <c r="M45" s="115"/>
      <c r="N45" s="115"/>
      <c r="O45" s="115"/>
      <c r="P45" s="115"/>
      <c r="Q45" s="115"/>
      <c r="R45" s="115"/>
      <c r="S45" s="115"/>
      <c r="T45" s="115"/>
      <c r="U45" s="115"/>
      <c r="V45"/>
    </row>
    <row r="46" spans="1:23" ht="13">
      <c r="A46" s="80" t="s">
        <v>343</v>
      </c>
      <c r="B46" s="81">
        <f>'Budget Detail (Sch 7)'!F96</f>
        <v>700</v>
      </c>
      <c r="C46" s="18"/>
      <c r="J46" s="115"/>
      <c r="K46" s="115"/>
      <c r="L46" s="115"/>
      <c r="M46" s="115"/>
      <c r="N46" s="115"/>
      <c r="O46" s="115"/>
      <c r="P46" s="115"/>
      <c r="Q46" s="115"/>
      <c r="R46" s="115"/>
      <c r="S46" s="115"/>
      <c r="T46" s="115"/>
      <c r="U46" s="115"/>
      <c r="V46"/>
    </row>
    <row r="47" spans="1:23" ht="13">
      <c r="A47" s="80" t="s">
        <v>344</v>
      </c>
      <c r="B47" s="81">
        <f>'Budget Detail (Sch 8)'!F96</f>
        <v>700</v>
      </c>
      <c r="C47" s="18"/>
      <c r="J47" s="115"/>
      <c r="K47" s="115"/>
      <c r="L47" s="115"/>
      <c r="M47" s="115"/>
      <c r="N47" s="115"/>
      <c r="O47" s="115"/>
      <c r="P47" s="115"/>
      <c r="Q47" s="115"/>
      <c r="R47" s="115"/>
      <c r="S47" s="115"/>
      <c r="T47" s="115"/>
      <c r="U47" s="115"/>
      <c r="V47"/>
    </row>
    <row r="48" spans="1:23" ht="13">
      <c r="A48" s="80" t="s">
        <v>345</v>
      </c>
      <c r="B48" s="81">
        <f>'Budget Detail (Sch 9)'!F96</f>
        <v>700</v>
      </c>
      <c r="C48" s="18"/>
      <c r="J48" s="115"/>
      <c r="K48" s="115"/>
      <c r="L48" s="115"/>
      <c r="M48" s="115"/>
      <c r="N48" s="115"/>
      <c r="O48" s="115"/>
      <c r="P48" s="115"/>
      <c r="Q48" s="115"/>
      <c r="R48" s="115"/>
      <c r="S48" s="115"/>
      <c r="T48" s="115"/>
      <c r="U48" s="115"/>
      <c r="V48"/>
    </row>
    <row r="49" spans="1:23" ht="13">
      <c r="A49" s="67" t="s">
        <v>273</v>
      </c>
      <c r="B49" s="68">
        <f>SUM(B40:B48)</f>
        <v>442748</v>
      </c>
      <c r="C49" s="18"/>
      <c r="J49" s="116"/>
      <c r="K49" s="116"/>
      <c r="L49" s="116"/>
      <c r="M49" s="116"/>
      <c r="N49" s="116"/>
      <c r="O49" s="116"/>
      <c r="P49" s="116"/>
      <c r="Q49" s="116"/>
      <c r="R49" s="116"/>
      <c r="S49" s="116"/>
      <c r="T49" s="116"/>
      <c r="U49" s="116"/>
      <c r="V49"/>
    </row>
    <row r="50" spans="1:23" ht="13">
      <c r="A50" s="70"/>
      <c r="B50" s="71"/>
      <c r="C50" s="18"/>
      <c r="J50" s="116"/>
      <c r="K50" s="116"/>
      <c r="L50" s="116"/>
      <c r="M50" s="116"/>
      <c r="N50" s="116"/>
      <c r="O50" s="116"/>
      <c r="P50" s="116"/>
      <c r="Q50" s="116"/>
      <c r="R50" s="116"/>
      <c r="S50" s="116"/>
      <c r="T50" s="116"/>
      <c r="U50" s="116"/>
      <c r="V50"/>
    </row>
    <row r="51" spans="1:23" ht="13.5" thickBot="1">
      <c r="A51" s="69" t="s">
        <v>274</v>
      </c>
      <c r="B51" s="125">
        <f>'Overall Budget'!G96</f>
        <v>435405.07999999996</v>
      </c>
      <c r="C51" s="18"/>
      <c r="J51" s="116"/>
      <c r="K51" s="116"/>
      <c r="L51" s="116"/>
      <c r="M51" s="116"/>
      <c r="N51" s="116"/>
      <c r="O51" s="116"/>
      <c r="P51" s="116"/>
      <c r="Q51" s="116"/>
      <c r="R51" s="116"/>
      <c r="S51" s="116"/>
      <c r="T51" s="116"/>
      <c r="U51" s="116"/>
      <c r="V51"/>
      <c r="W51" s="18"/>
    </row>
    <row r="52" spans="1:23">
      <c r="A52" s="18"/>
      <c r="B52" s="117"/>
      <c r="C52" s="118"/>
      <c r="D52" s="119"/>
      <c r="E52" s="119"/>
      <c r="F52" s="18"/>
      <c r="G52" s="18"/>
      <c r="V52" s="18"/>
    </row>
    <row r="53" spans="1:23" ht="13">
      <c r="A53" s="18"/>
      <c r="B53" s="120"/>
      <c r="C53" s="121"/>
      <c r="D53" s="122"/>
      <c r="E53" s="122"/>
      <c r="F53" s="18"/>
      <c r="G53" s="18"/>
      <c r="V53" s="18"/>
    </row>
    <row r="54" spans="1:23" ht="5.4" customHeight="1">
      <c r="A54" s="8"/>
      <c r="B54" s="8"/>
      <c r="C54" s="10"/>
      <c r="D54" s="10"/>
      <c r="E54" s="10"/>
      <c r="F54" s="508"/>
      <c r="G54" s="508"/>
      <c r="H54" s="508"/>
      <c r="I54" s="508"/>
      <c r="J54" s="508"/>
      <c r="K54" s="508"/>
      <c r="L54" s="508"/>
      <c r="M54" s="508"/>
      <c r="N54" s="508"/>
      <c r="O54" s="508"/>
      <c r="P54" s="508"/>
      <c r="Q54" s="508"/>
      <c r="R54" s="508"/>
      <c r="S54" s="508"/>
      <c r="T54" s="508"/>
      <c r="U54" s="508"/>
      <c r="V54" s="508"/>
      <c r="W54" s="508"/>
    </row>
    <row r="55" spans="1:23">
      <c r="A55"/>
      <c r="B55"/>
      <c r="C55"/>
      <c r="D55"/>
      <c r="E55"/>
      <c r="F55"/>
      <c r="G55"/>
      <c r="V55"/>
    </row>
    <row r="56" spans="1:23">
      <c r="A56"/>
      <c r="B56"/>
      <c r="C56"/>
      <c r="D56"/>
      <c r="E56"/>
      <c r="F56"/>
      <c r="G56"/>
      <c r="V56"/>
    </row>
    <row r="57" spans="1:23">
      <c r="A57"/>
      <c r="B57"/>
      <c r="C57"/>
      <c r="D57"/>
      <c r="E57"/>
      <c r="F57"/>
      <c r="G57"/>
      <c r="V57"/>
    </row>
    <row r="58" spans="1:23">
      <c r="A58"/>
      <c r="B58"/>
      <c r="C58"/>
      <c r="D58"/>
      <c r="E58"/>
      <c r="F58"/>
      <c r="G58"/>
      <c r="V58"/>
    </row>
    <row r="59" spans="1:23">
      <c r="A59"/>
      <c r="B59"/>
      <c r="C59"/>
      <c r="D59"/>
      <c r="E59"/>
      <c r="F59"/>
      <c r="G59"/>
      <c r="V59"/>
    </row>
    <row r="60" spans="1:23">
      <c r="A60"/>
      <c r="B60"/>
      <c r="C60"/>
      <c r="D60"/>
      <c r="E60"/>
      <c r="F60"/>
      <c r="G60"/>
      <c r="V60"/>
    </row>
    <row r="61" spans="1:23">
      <c r="A61"/>
      <c r="B61"/>
      <c r="C61"/>
      <c r="D61"/>
      <c r="E61"/>
      <c r="F61"/>
      <c r="G61"/>
      <c r="V61"/>
    </row>
    <row r="62" spans="1:23">
      <c r="A62"/>
      <c r="B62"/>
      <c r="C62"/>
      <c r="D62"/>
      <c r="E62"/>
      <c r="F62"/>
      <c r="G62"/>
      <c r="V62"/>
    </row>
    <row r="63" spans="1:23">
      <c r="A63"/>
      <c r="B63"/>
      <c r="C63"/>
      <c r="D63"/>
      <c r="E63"/>
      <c r="F63"/>
      <c r="G63"/>
      <c r="V63"/>
    </row>
    <row r="64" spans="1:23">
      <c r="A64"/>
      <c r="B64"/>
      <c r="C64"/>
      <c r="D64"/>
      <c r="E64"/>
      <c r="F64"/>
      <c r="G64"/>
      <c r="V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sheetData>
  <mergeCells count="3">
    <mergeCell ref="A27:B27"/>
    <mergeCell ref="F54:W54"/>
    <mergeCell ref="A1:Z1"/>
  </mergeCells>
  <pageMargins left="0.74803149606299213" right="0.74803149606299213" top="0.98425196850393704" bottom="1.0236220472440944" header="0.51181102362204722" footer="0.51181102362204722"/>
  <pageSetup paperSize="9" scale="29" orientation="landscape" r:id="rId1"/>
  <headerFooter>
    <oddFooter>&amp;L&amp;1#&amp;"Calibri"&amp;9&amp;K0078D7Business</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S25"/>
  <sheetViews>
    <sheetView zoomScale="90" zoomScaleNormal="90" zoomScaleSheetLayoutView="75" zoomScalePageLayoutView="85" workbookViewId="0">
      <selection activeCell="E7" sqref="E7"/>
    </sheetView>
  </sheetViews>
  <sheetFormatPr defaultColWidth="9" defaultRowHeight="12.5"/>
  <cols>
    <col min="1" max="1" width="22.08984375" style="5" customWidth="1"/>
    <col min="2" max="2" width="22.08984375" customWidth="1"/>
    <col min="3" max="4" width="13.90625" style="5" customWidth="1"/>
    <col min="5" max="5" width="88.08984375" customWidth="1"/>
  </cols>
  <sheetData>
    <row r="1" spans="1:149" s="3" customFormat="1" ht="21.75" customHeight="1">
      <c r="A1" s="430" t="s">
        <v>275</v>
      </c>
      <c r="B1" s="430"/>
      <c r="C1" s="430"/>
      <c r="D1" s="430"/>
      <c r="E1" s="430"/>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row>
    <row r="2" spans="1:149" s="4" customFormat="1" ht="15.75" customHeight="1">
      <c r="A2" s="434"/>
      <c r="B2" s="434"/>
      <c r="C2" s="434"/>
      <c r="D2" s="434"/>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row>
    <row r="3" spans="1:149" ht="22.5" customHeight="1">
      <c r="A3" s="509" t="s">
        <v>276</v>
      </c>
      <c r="B3" s="509"/>
      <c r="C3" s="509"/>
      <c r="D3" s="509"/>
      <c r="E3" s="510"/>
    </row>
    <row r="4" spans="1:149" ht="8.25" customHeight="1">
      <c r="A4" s="434"/>
      <c r="B4" s="511"/>
      <c r="C4" s="511"/>
      <c r="D4" s="511"/>
      <c r="E4" s="511"/>
    </row>
    <row r="5" spans="1:149" ht="8.25" customHeight="1" thickBot="1">
      <c r="C5"/>
      <c r="D5"/>
    </row>
    <row r="6" spans="1:149" ht="24" customHeight="1" thickBot="1">
      <c r="A6" s="56" t="s">
        <v>277</v>
      </c>
      <c r="B6" s="57" t="s">
        <v>278</v>
      </c>
      <c r="C6" s="57" t="s">
        <v>279</v>
      </c>
      <c r="D6" s="57" t="s">
        <v>280</v>
      </c>
      <c r="E6" s="58" t="s">
        <v>281</v>
      </c>
    </row>
    <row r="7" spans="1:149" ht="25">
      <c r="A7" s="59" t="s">
        <v>360</v>
      </c>
      <c r="B7" s="60" t="s">
        <v>362</v>
      </c>
      <c r="C7" s="54">
        <v>34500</v>
      </c>
      <c r="D7" s="353">
        <v>44682</v>
      </c>
      <c r="E7" s="55" t="s">
        <v>375</v>
      </c>
    </row>
    <row r="8" spans="1:149" ht="25">
      <c r="A8" s="61" t="s">
        <v>371</v>
      </c>
      <c r="B8" s="62" t="s">
        <v>406</v>
      </c>
      <c r="C8" s="38">
        <v>26607</v>
      </c>
      <c r="D8" s="354">
        <v>45078</v>
      </c>
      <c r="E8" s="50" t="s">
        <v>372</v>
      </c>
    </row>
    <row r="9" spans="1:149">
      <c r="A9" s="61" t="s">
        <v>122</v>
      </c>
      <c r="B9" s="62" t="s">
        <v>361</v>
      </c>
      <c r="C9" s="38">
        <v>35000</v>
      </c>
      <c r="D9" s="354">
        <v>44531</v>
      </c>
      <c r="E9" s="50" t="s">
        <v>370</v>
      </c>
    </row>
    <row r="10" spans="1:149" ht="25">
      <c r="A10" s="61" t="s">
        <v>115</v>
      </c>
      <c r="B10" s="62" t="s">
        <v>365</v>
      </c>
      <c r="C10" s="38">
        <v>6786</v>
      </c>
      <c r="D10" s="354">
        <v>44317</v>
      </c>
      <c r="E10" s="50" t="s">
        <v>366</v>
      </c>
    </row>
    <row r="11" spans="1:149" ht="25">
      <c r="A11" s="61" t="s">
        <v>364</v>
      </c>
      <c r="B11" s="62" t="s">
        <v>385</v>
      </c>
      <c r="C11" s="38">
        <v>2500</v>
      </c>
      <c r="D11" s="361">
        <v>2022</v>
      </c>
      <c r="E11" s="50" t="s">
        <v>386</v>
      </c>
    </row>
    <row r="12" spans="1:149">
      <c r="A12" s="61" t="s">
        <v>363</v>
      </c>
      <c r="B12" s="62" t="s">
        <v>443</v>
      </c>
      <c r="C12" s="38">
        <v>1100</v>
      </c>
      <c r="D12" s="354">
        <v>45536</v>
      </c>
      <c r="E12" s="50" t="s">
        <v>367</v>
      </c>
    </row>
    <row r="13" spans="1:149">
      <c r="A13" s="61" t="s">
        <v>368</v>
      </c>
      <c r="B13" s="62" t="s">
        <v>413</v>
      </c>
      <c r="C13" s="38">
        <v>29000</v>
      </c>
      <c r="D13" s="361">
        <v>2022</v>
      </c>
      <c r="E13" s="50" t="s">
        <v>369</v>
      </c>
    </row>
    <row r="14" spans="1:149" ht="24" customHeight="1" thickBot="1">
      <c r="A14" s="63"/>
      <c r="B14" s="64"/>
      <c r="C14" s="51"/>
      <c r="D14" s="52"/>
      <c r="E14" s="53"/>
    </row>
    <row r="15" spans="1:149" ht="15" hidden="1" customHeight="1">
      <c r="A15" s="39"/>
      <c r="B15" s="26"/>
      <c r="C15" s="27"/>
      <c r="D15" s="40"/>
      <c r="E15" s="26"/>
    </row>
    <row r="16" spans="1:149" ht="15" hidden="1" customHeight="1">
      <c r="A16" s="24"/>
      <c r="B16" s="11"/>
      <c r="C16" s="12"/>
      <c r="D16" s="41"/>
      <c r="E16" s="11"/>
    </row>
    <row r="17" spans="1:5" s="6" customFormat="1" ht="15" hidden="1" customHeight="1">
      <c r="A17" s="24"/>
      <c r="B17" s="11"/>
      <c r="C17" s="12"/>
      <c r="D17" s="41"/>
      <c r="E17" s="11"/>
    </row>
    <row r="18" spans="1:5" ht="15" hidden="1" customHeight="1">
      <c r="A18" s="24"/>
      <c r="B18" s="11"/>
      <c r="C18" s="12"/>
      <c r="D18" s="41"/>
      <c r="E18" s="11"/>
    </row>
    <row r="19" spans="1:5" ht="15" hidden="1" customHeight="1">
      <c r="A19" s="24"/>
      <c r="B19" s="11"/>
      <c r="C19" s="12"/>
      <c r="D19" s="41"/>
      <c r="E19" s="11"/>
    </row>
    <row r="20" spans="1:5" ht="15" hidden="1" customHeight="1">
      <c r="A20" s="24"/>
      <c r="B20" s="11"/>
      <c r="C20" s="12"/>
      <c r="D20" s="41"/>
      <c r="E20" s="11"/>
    </row>
    <row r="21" spans="1:5" ht="15" hidden="1" customHeight="1"/>
    <row r="22" spans="1:5" hidden="1"/>
    <row r="25" spans="1:5" ht="5.15" customHeight="1">
      <c r="A25" s="8"/>
      <c r="B25" s="8"/>
      <c r="C25" s="10"/>
      <c r="D25" s="10"/>
      <c r="E25" s="8"/>
    </row>
  </sheetData>
  <mergeCells count="4">
    <mergeCell ref="A2:D2"/>
    <mergeCell ref="A3:E3"/>
    <mergeCell ref="A4:E4"/>
    <mergeCell ref="A1:E1"/>
  </mergeCells>
  <pageMargins left="0.39370078740157483" right="0.39370078740157483" top="0.62992125984251968" bottom="0.59055118110236227" header="0" footer="0.39370078740157483"/>
  <pageSetup paperSize="9" scale="86" orientation="landscape" r:id="rId1"/>
  <headerFooter scaleWithDoc="0"/>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W39"/>
  <sheetViews>
    <sheetView zoomScaleNormal="100" zoomScaleSheetLayoutView="75" zoomScalePageLayoutView="85" workbookViewId="0">
      <selection activeCell="Y20" sqref="Y20"/>
    </sheetView>
  </sheetViews>
  <sheetFormatPr defaultColWidth="9" defaultRowHeight="12.5"/>
  <cols>
    <col min="1" max="1" width="7.453125" style="5" customWidth="1"/>
    <col min="2" max="3" width="6.453125" customWidth="1"/>
    <col min="4" max="4" width="3.08984375" customWidth="1"/>
    <col min="5" max="5" width="21.54296875" customWidth="1"/>
    <col min="6" max="6" width="0.453125" customWidth="1"/>
    <col min="7" max="8" width="6.453125" hidden="1" customWidth="1"/>
    <col min="9" max="9" width="3.08984375" customWidth="1"/>
    <col min="10" max="10" width="6.453125" customWidth="1"/>
    <col min="11" max="11" width="8.54296875" customWidth="1"/>
    <col min="12" max="13" width="3.08984375" customWidth="1"/>
    <col min="14" max="15" width="6.453125" customWidth="1"/>
    <col min="16" max="16" width="11.453125" customWidth="1"/>
    <col min="17" max="20" width="6.453125" customWidth="1"/>
  </cols>
  <sheetData>
    <row r="1" spans="1:127" ht="21.75" customHeight="1">
      <c r="A1" s="13">
        <v>6</v>
      </c>
      <c r="B1" s="7"/>
      <c r="C1" s="7"/>
      <c r="D1" s="2"/>
      <c r="E1" s="9" t="s">
        <v>282</v>
      </c>
    </row>
    <row r="2" spans="1:127" s="4" customFormat="1" ht="15.75" customHeight="1">
      <c r="A2" s="434"/>
      <c r="B2" s="434"/>
      <c r="C2" s="434"/>
      <c r="D2" s="434"/>
      <c r="E2" s="434"/>
      <c r="F2" s="434"/>
      <c r="G2" s="434"/>
      <c r="H2" s="434"/>
      <c r="I2" s="434"/>
      <c r="J2" s="434"/>
      <c r="K2" s="434"/>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row>
    <row r="3" spans="1:127" ht="28.5" customHeight="1">
      <c r="A3" s="511"/>
      <c r="B3" s="511"/>
      <c r="C3" s="511"/>
      <c r="D3" s="511"/>
      <c r="E3" s="511"/>
      <c r="F3" s="511"/>
      <c r="G3" s="511"/>
      <c r="H3" s="511"/>
      <c r="J3" s="512"/>
      <c r="K3" s="512"/>
      <c r="L3" s="512"/>
      <c r="M3" s="512"/>
      <c r="N3" s="512"/>
      <c r="O3" s="512"/>
      <c r="P3" s="512"/>
    </row>
    <row r="4" spans="1:127" ht="28.5" customHeight="1">
      <c r="A4" s="511"/>
      <c r="B4" s="511"/>
      <c r="C4" s="511"/>
      <c r="D4" s="511"/>
      <c r="E4" s="511"/>
      <c r="F4" s="511"/>
      <c r="G4" s="511"/>
      <c r="H4" s="511"/>
      <c r="J4" s="512"/>
      <c r="K4" s="512"/>
      <c r="L4" s="512"/>
      <c r="M4" s="512"/>
      <c r="N4" s="512"/>
      <c r="O4" s="512"/>
      <c r="P4" s="512"/>
    </row>
    <row r="5" spans="1:127" ht="28.5" customHeight="1">
      <c r="A5" s="511"/>
      <c r="B5" s="511"/>
      <c r="C5" s="511"/>
      <c r="D5" s="511"/>
      <c r="E5" s="511"/>
      <c r="F5" s="511"/>
      <c r="G5" s="511"/>
      <c r="H5" s="511"/>
      <c r="J5" s="512"/>
      <c r="K5" s="512"/>
      <c r="L5" s="512"/>
      <c r="M5" s="512"/>
      <c r="N5" s="512"/>
      <c r="O5" s="512"/>
      <c r="P5" s="512"/>
    </row>
    <row r="6" spans="1:127" ht="28.5" customHeight="1">
      <c r="A6" s="511"/>
      <c r="B6" s="511"/>
      <c r="C6" s="511"/>
      <c r="D6" s="511"/>
      <c r="E6" s="511"/>
      <c r="F6" s="511"/>
      <c r="G6" s="511"/>
      <c r="H6" s="511"/>
      <c r="J6" s="512"/>
      <c r="K6" s="512"/>
      <c r="L6" s="512"/>
      <c r="M6" s="512"/>
      <c r="N6" s="512"/>
      <c r="O6" s="512"/>
      <c r="P6" s="512"/>
    </row>
    <row r="7" spans="1:127" ht="28.5" customHeight="1">
      <c r="A7" s="511"/>
      <c r="B7" s="511"/>
      <c r="C7" s="511"/>
      <c r="D7" s="511"/>
      <c r="E7" s="511"/>
      <c r="F7" s="511"/>
      <c r="G7" s="511"/>
      <c r="H7" s="511"/>
      <c r="J7" s="513"/>
      <c r="K7" s="512"/>
      <c r="L7" s="512"/>
      <c r="M7" s="512"/>
      <c r="N7" s="512"/>
      <c r="O7" s="512"/>
      <c r="P7" s="512"/>
    </row>
    <row r="8" spans="1:127" ht="28.5" customHeight="1">
      <c r="A8" s="511"/>
      <c r="B8" s="511"/>
      <c r="C8" s="511"/>
      <c r="D8" s="511"/>
      <c r="E8" s="511"/>
      <c r="F8" s="511"/>
      <c r="G8" s="511"/>
      <c r="H8" s="511"/>
      <c r="J8" s="512"/>
      <c r="K8" s="512"/>
      <c r="L8" s="512"/>
      <c r="M8" s="512"/>
      <c r="N8" s="512"/>
      <c r="O8" s="512"/>
      <c r="P8" s="512"/>
    </row>
    <row r="9" spans="1:127" ht="31.5" customHeight="1">
      <c r="A9" s="514"/>
      <c r="B9" s="514"/>
      <c r="C9" s="514"/>
      <c r="D9" s="514"/>
      <c r="E9" s="514"/>
      <c r="F9" s="514"/>
      <c r="G9" s="514"/>
      <c r="H9" s="514"/>
      <c r="J9" s="514"/>
      <c r="K9" s="514"/>
      <c r="L9" s="514"/>
      <c r="M9" s="514"/>
      <c r="N9" s="514"/>
      <c r="O9" s="514"/>
      <c r="P9" s="514"/>
    </row>
    <row r="10" spans="1:127" ht="18" customHeight="1">
      <c r="A10" s="1"/>
      <c r="B10" s="1"/>
      <c r="C10" s="1"/>
      <c r="D10" s="1"/>
      <c r="E10" s="1"/>
      <c r="F10" s="1"/>
      <c r="G10" s="1"/>
      <c r="H10" s="1"/>
      <c r="I10" s="1"/>
      <c r="J10" s="1"/>
      <c r="K10" s="1"/>
      <c r="L10" s="1"/>
      <c r="M10" s="1"/>
      <c r="N10" s="1"/>
      <c r="O10" s="1"/>
      <c r="P10" s="1"/>
    </row>
    <row r="11" spans="1:127" ht="18" customHeight="1">
      <c r="A11" s="515"/>
      <c r="B11" s="515"/>
      <c r="C11" s="515"/>
      <c r="D11" s="515"/>
      <c r="E11" s="515"/>
      <c r="F11" s="1"/>
      <c r="G11" s="515"/>
      <c r="H11" s="515"/>
      <c r="I11" s="515"/>
      <c r="J11" s="515"/>
      <c r="K11" s="515"/>
      <c r="L11" s="511"/>
      <c r="M11" s="511"/>
      <c r="N11" s="511"/>
      <c r="O11" s="511"/>
      <c r="P11" s="511"/>
    </row>
    <row r="12" spans="1:127" ht="18" customHeight="1">
      <c r="A12" s="515"/>
      <c r="B12" s="515"/>
      <c r="C12" s="515"/>
      <c r="D12" s="515"/>
      <c r="E12" s="515"/>
      <c r="F12" s="1"/>
      <c r="G12" s="515"/>
      <c r="H12" s="515"/>
      <c r="I12" s="515"/>
      <c r="J12" s="515"/>
      <c r="K12" s="515"/>
      <c r="L12" s="511"/>
      <c r="M12" s="511"/>
      <c r="N12" s="511"/>
      <c r="O12" s="511"/>
      <c r="P12" s="511"/>
    </row>
    <row r="13" spans="1:127" ht="18" customHeight="1">
      <c r="A13" s="515"/>
      <c r="B13" s="515"/>
      <c r="C13" s="515"/>
      <c r="D13" s="515"/>
      <c r="E13" s="515"/>
      <c r="F13" s="1"/>
      <c r="G13" s="515"/>
      <c r="H13" s="515"/>
      <c r="I13" s="515"/>
      <c r="J13" s="515"/>
      <c r="K13" s="515"/>
      <c r="L13" s="511"/>
      <c r="M13" s="511"/>
      <c r="N13" s="511"/>
      <c r="O13" s="511"/>
      <c r="P13" s="511"/>
    </row>
    <row r="14" spans="1:127" ht="18" customHeight="1">
      <c r="A14" s="515"/>
      <c r="B14" s="515"/>
      <c r="C14" s="515"/>
      <c r="D14" s="515"/>
      <c r="E14" s="515"/>
      <c r="F14" s="1"/>
      <c r="G14" s="515"/>
      <c r="H14" s="515"/>
      <c r="I14" s="515"/>
      <c r="J14" s="515"/>
      <c r="K14" s="515"/>
      <c r="L14" s="511"/>
      <c r="M14" s="511"/>
      <c r="N14" s="511"/>
      <c r="O14" s="511"/>
      <c r="P14" s="511"/>
    </row>
    <row r="15" spans="1:127" ht="18" customHeight="1">
      <c r="A15" s="515"/>
      <c r="B15" s="515"/>
      <c r="C15" s="515"/>
      <c r="D15" s="515"/>
      <c r="E15" s="515"/>
      <c r="F15" s="1"/>
      <c r="G15" s="515"/>
      <c r="H15" s="515"/>
      <c r="I15" s="515"/>
      <c r="J15" s="515"/>
      <c r="K15" s="515"/>
      <c r="L15" s="511"/>
      <c r="M15" s="511"/>
      <c r="N15" s="511"/>
      <c r="O15" s="511"/>
      <c r="P15" s="511"/>
    </row>
    <row r="16" spans="1:127" ht="18" customHeight="1">
      <c r="A16" s="515"/>
      <c r="B16" s="515"/>
      <c r="C16" s="515"/>
      <c r="D16" s="515"/>
      <c r="E16" s="515"/>
      <c r="F16" s="1"/>
      <c r="G16" s="515"/>
      <c r="H16" s="515"/>
      <c r="I16" s="515"/>
      <c r="J16" s="515"/>
      <c r="K16" s="515"/>
      <c r="L16" s="511"/>
      <c r="M16" s="511"/>
      <c r="N16" s="511"/>
      <c r="O16" s="511"/>
      <c r="P16" s="511"/>
    </row>
    <row r="17" spans="1:16" ht="18" customHeight="1">
      <c r="A17" s="515"/>
      <c r="B17" s="515"/>
      <c r="C17" s="515"/>
      <c r="D17" s="515"/>
      <c r="E17" s="515"/>
      <c r="F17" s="1"/>
      <c r="G17" s="515"/>
      <c r="H17" s="515"/>
      <c r="I17" s="515"/>
      <c r="J17" s="515"/>
      <c r="K17" s="515"/>
      <c r="L17" s="511"/>
      <c r="M17" s="511"/>
      <c r="N17" s="511"/>
      <c r="O17" s="511"/>
      <c r="P17" s="511"/>
    </row>
    <row r="18" spans="1:16" ht="18" customHeight="1">
      <c r="A18" s="515"/>
      <c r="B18" s="515"/>
      <c r="C18" s="515"/>
      <c r="D18" s="515"/>
      <c r="E18" s="515"/>
      <c r="F18" s="1"/>
      <c r="G18" s="515"/>
      <c r="H18" s="515"/>
      <c r="I18" s="515"/>
      <c r="J18" s="515"/>
      <c r="K18" s="515"/>
      <c r="L18" s="511"/>
      <c r="M18" s="511"/>
      <c r="N18" s="511"/>
      <c r="O18" s="511"/>
      <c r="P18" s="511"/>
    </row>
    <row r="19" spans="1:16" ht="18" customHeight="1">
      <c r="A19" s="515"/>
      <c r="B19" s="515"/>
      <c r="C19" s="515"/>
      <c r="D19" s="515"/>
      <c r="E19" s="515"/>
      <c r="F19" s="1"/>
      <c r="G19" s="515"/>
      <c r="H19" s="515"/>
      <c r="I19" s="515"/>
      <c r="J19" s="515"/>
      <c r="K19" s="515"/>
      <c r="L19" s="511"/>
      <c r="M19" s="511"/>
      <c r="N19" s="511"/>
      <c r="O19" s="511"/>
      <c r="P19" s="511"/>
    </row>
    <row r="20" spans="1:16" ht="3" customHeight="1">
      <c r="A20" s="515"/>
      <c r="B20" s="515"/>
      <c r="C20" s="515"/>
      <c r="D20" s="515"/>
      <c r="E20" s="515"/>
      <c r="F20" s="1"/>
      <c r="G20" s="515"/>
      <c r="H20" s="515"/>
      <c r="I20" s="515"/>
      <c r="J20" s="515"/>
      <c r="K20" s="515"/>
      <c r="L20" s="511"/>
      <c r="M20" s="511"/>
      <c r="N20" s="511"/>
      <c r="O20" s="511"/>
      <c r="P20" s="511"/>
    </row>
    <row r="21" spans="1:16" ht="18" hidden="1" customHeight="1">
      <c r="A21" s="515"/>
      <c r="B21" s="515"/>
      <c r="C21" s="515"/>
      <c r="D21" s="515"/>
      <c r="E21" s="515"/>
      <c r="F21" s="1"/>
      <c r="G21" s="515"/>
      <c r="H21" s="515"/>
      <c r="I21" s="515"/>
      <c r="J21" s="515"/>
      <c r="K21" s="515"/>
      <c r="L21" s="511"/>
      <c r="M21" s="511"/>
      <c r="N21" s="511"/>
      <c r="O21" s="511"/>
      <c r="P21" s="511"/>
    </row>
    <row r="22" spans="1:16" ht="32.25" customHeight="1">
      <c r="A22" s="514"/>
      <c r="B22" s="514"/>
      <c r="C22" s="514"/>
      <c r="D22" s="514"/>
      <c r="E22" s="514"/>
      <c r="F22" s="514"/>
      <c r="G22" s="514"/>
      <c r="H22" s="514"/>
      <c r="J22" s="514"/>
      <c r="K22" s="514"/>
      <c r="L22" s="514"/>
      <c r="M22" s="514"/>
      <c r="N22" s="514"/>
      <c r="O22" s="514"/>
      <c r="P22" s="514"/>
    </row>
    <row r="23" spans="1:16">
      <c r="A23"/>
    </row>
    <row r="24" spans="1:16" ht="18" customHeight="1">
      <c r="A24" s="1"/>
      <c r="B24" s="1"/>
      <c r="C24" s="1"/>
      <c r="D24" s="1"/>
      <c r="E24" s="1"/>
      <c r="F24" s="1"/>
      <c r="G24" s="1"/>
      <c r="H24" s="1"/>
      <c r="I24" s="1"/>
      <c r="J24" s="1"/>
      <c r="K24" s="1"/>
      <c r="L24" s="1"/>
      <c r="M24" s="1"/>
      <c r="N24" s="1"/>
      <c r="O24" s="1"/>
      <c r="P24" s="1"/>
    </row>
    <row r="25" spans="1:16" ht="18" customHeight="1">
      <c r="A25" s="515"/>
      <c r="B25" s="515"/>
      <c r="C25" s="515"/>
      <c r="D25" s="515"/>
      <c r="E25" s="515"/>
      <c r="F25" s="1"/>
      <c r="G25" s="515"/>
      <c r="H25" s="515"/>
      <c r="I25" s="515"/>
      <c r="J25" s="515"/>
      <c r="K25" s="515"/>
      <c r="L25" s="511"/>
      <c r="M25" s="511"/>
      <c r="N25" s="511"/>
      <c r="O25" s="511"/>
      <c r="P25" s="511"/>
    </row>
    <row r="26" spans="1:16" ht="18" customHeight="1">
      <c r="A26" s="515"/>
      <c r="B26" s="515"/>
      <c r="C26" s="515"/>
      <c r="D26" s="515"/>
      <c r="E26" s="515"/>
      <c r="F26" s="1"/>
      <c r="G26" s="515"/>
      <c r="H26" s="515"/>
      <c r="I26" s="515"/>
      <c r="J26" s="515"/>
      <c r="K26" s="515"/>
      <c r="L26" s="511"/>
      <c r="M26" s="511"/>
      <c r="N26" s="511"/>
      <c r="O26" s="511"/>
      <c r="P26" s="511"/>
    </row>
    <row r="27" spans="1:16" ht="18" customHeight="1">
      <c r="A27" s="515"/>
      <c r="B27" s="515"/>
      <c r="C27" s="515"/>
      <c r="D27" s="515"/>
      <c r="E27" s="515"/>
      <c r="F27" s="1"/>
      <c r="G27" s="515"/>
      <c r="H27" s="515"/>
      <c r="I27" s="515"/>
      <c r="J27" s="515"/>
      <c r="K27" s="515"/>
      <c r="L27" s="511"/>
      <c r="M27" s="511"/>
      <c r="N27" s="511"/>
      <c r="O27" s="511"/>
      <c r="P27" s="511"/>
    </row>
    <row r="28" spans="1:16" ht="18" customHeight="1">
      <c r="A28" s="515"/>
      <c r="B28" s="515"/>
      <c r="C28" s="515"/>
      <c r="D28" s="515"/>
      <c r="E28" s="515"/>
      <c r="F28" s="1"/>
      <c r="G28" s="515"/>
      <c r="H28" s="515"/>
      <c r="I28" s="515"/>
      <c r="J28" s="515"/>
      <c r="K28" s="515"/>
      <c r="L28" s="511"/>
      <c r="M28" s="511"/>
      <c r="N28" s="511"/>
      <c r="O28" s="511"/>
      <c r="P28" s="511"/>
    </row>
    <row r="29" spans="1:16" ht="18" customHeight="1">
      <c r="A29" s="515"/>
      <c r="B29" s="515"/>
      <c r="C29" s="515"/>
      <c r="D29" s="515"/>
      <c r="E29" s="515"/>
      <c r="F29" s="1"/>
      <c r="G29" s="515"/>
      <c r="H29" s="515"/>
      <c r="I29" s="515"/>
      <c r="J29" s="515"/>
      <c r="K29" s="515"/>
      <c r="L29" s="511"/>
      <c r="M29" s="511"/>
      <c r="N29" s="511"/>
      <c r="O29" s="511"/>
      <c r="P29" s="511"/>
    </row>
    <row r="30" spans="1:16" ht="18" customHeight="1">
      <c r="A30" s="515"/>
      <c r="B30" s="515"/>
      <c r="C30" s="515"/>
      <c r="D30" s="515"/>
      <c r="E30" s="515"/>
      <c r="F30" s="1"/>
      <c r="G30" s="515"/>
      <c r="H30" s="515"/>
      <c r="I30" s="515"/>
      <c r="J30" s="515"/>
      <c r="K30" s="515"/>
      <c r="L30" s="511"/>
      <c r="M30" s="511"/>
      <c r="N30" s="511"/>
      <c r="O30" s="511"/>
      <c r="P30" s="511"/>
    </row>
    <row r="31" spans="1:16" ht="18" customHeight="1">
      <c r="A31" s="515"/>
      <c r="B31" s="515"/>
      <c r="C31" s="515"/>
      <c r="D31" s="515"/>
      <c r="E31" s="515"/>
      <c r="F31" s="1"/>
      <c r="G31" s="515"/>
      <c r="H31" s="515"/>
      <c r="I31" s="515"/>
      <c r="J31" s="515"/>
      <c r="K31" s="515"/>
      <c r="L31" s="511"/>
      <c r="M31" s="511"/>
      <c r="N31" s="511"/>
      <c r="O31" s="511"/>
      <c r="P31" s="511"/>
    </row>
    <row r="32" spans="1:16" ht="18" customHeight="1">
      <c r="A32" s="515"/>
      <c r="B32" s="515"/>
      <c r="C32" s="515"/>
      <c r="D32" s="515"/>
      <c r="E32" s="515"/>
      <c r="F32" s="1"/>
      <c r="G32" s="515"/>
      <c r="H32" s="515"/>
      <c r="I32" s="515"/>
      <c r="J32" s="515"/>
      <c r="K32" s="515"/>
      <c r="L32" s="511"/>
      <c r="M32" s="511"/>
      <c r="N32" s="511"/>
      <c r="O32" s="511"/>
      <c r="P32" s="511"/>
    </row>
    <row r="33" spans="1:16" ht="18" customHeight="1">
      <c r="A33" s="515"/>
      <c r="B33" s="515"/>
      <c r="C33" s="515"/>
      <c r="D33" s="515"/>
      <c r="E33" s="515"/>
      <c r="F33" s="1"/>
      <c r="G33" s="515"/>
      <c r="H33" s="515"/>
      <c r="I33" s="515"/>
      <c r="J33" s="515"/>
      <c r="K33" s="515"/>
      <c r="L33" s="511"/>
      <c r="M33" s="511"/>
      <c r="N33" s="511"/>
      <c r="O33" s="511"/>
      <c r="P33" s="511"/>
    </row>
    <row r="34" spans="1:16" ht="3" customHeight="1">
      <c r="A34" s="515"/>
      <c r="B34" s="515"/>
      <c r="C34" s="515"/>
      <c r="D34" s="515"/>
      <c r="E34" s="515"/>
      <c r="F34" s="1"/>
      <c r="G34" s="515"/>
      <c r="H34" s="515"/>
      <c r="I34" s="515"/>
      <c r="J34" s="515"/>
      <c r="K34" s="515"/>
      <c r="L34" s="511"/>
      <c r="M34" s="511"/>
      <c r="N34" s="511"/>
      <c r="O34" s="511"/>
      <c r="P34" s="511"/>
    </row>
    <row r="35" spans="1:16" ht="18" hidden="1" customHeight="1">
      <c r="A35" s="515"/>
      <c r="B35" s="515"/>
      <c r="C35" s="515"/>
      <c r="D35" s="515"/>
      <c r="E35" s="515"/>
      <c r="F35" s="1"/>
      <c r="G35" s="515"/>
      <c r="H35" s="515"/>
      <c r="I35" s="515"/>
      <c r="J35" s="515"/>
      <c r="K35" s="515"/>
      <c r="L35" s="511"/>
      <c r="M35" s="511"/>
      <c r="N35" s="511"/>
      <c r="O35" s="511"/>
      <c r="P35" s="511"/>
    </row>
    <row r="36" spans="1:16" ht="10.5" customHeight="1">
      <c r="A36" s="1"/>
      <c r="B36" s="1"/>
      <c r="C36" s="1"/>
      <c r="D36" s="1"/>
      <c r="E36" s="1"/>
      <c r="F36" s="1"/>
      <c r="G36" s="1"/>
      <c r="H36" s="1"/>
      <c r="I36" s="1"/>
      <c r="J36" s="1"/>
      <c r="K36" s="1"/>
      <c r="L36" s="1"/>
      <c r="M36" s="1"/>
      <c r="N36" s="1"/>
      <c r="O36" s="1"/>
      <c r="P36" s="1"/>
    </row>
    <row r="37" spans="1:16" ht="32.25" customHeight="1">
      <c r="A37" s="514"/>
      <c r="B37" s="514"/>
      <c r="C37" s="514"/>
      <c r="D37" s="514"/>
      <c r="E37" s="514"/>
      <c r="F37" s="514"/>
      <c r="G37" s="514"/>
      <c r="H37" s="514"/>
      <c r="J37" s="514"/>
      <c r="K37" s="514"/>
      <c r="L37" s="514"/>
      <c r="M37" s="514"/>
      <c r="N37" s="514"/>
      <c r="O37" s="514"/>
      <c r="P37" s="514"/>
    </row>
    <row r="39" spans="1:16" s="8" customFormat="1" ht="3.75" customHeight="1">
      <c r="A39" s="10"/>
    </row>
  </sheetData>
  <mergeCells count="13">
    <mergeCell ref="A25:E35"/>
    <mergeCell ref="G25:P35"/>
    <mergeCell ref="A37:H37"/>
    <mergeCell ref="J37:P37"/>
    <mergeCell ref="A11:E21"/>
    <mergeCell ref="G11:P21"/>
    <mergeCell ref="A22:H22"/>
    <mergeCell ref="J22:P22"/>
    <mergeCell ref="A2:K2"/>
    <mergeCell ref="A3:H8"/>
    <mergeCell ref="J3:P8"/>
    <mergeCell ref="A9:H9"/>
    <mergeCell ref="J9:P9"/>
  </mergeCells>
  <pageMargins left="0.39370078740157483" right="0.39370078740157483" top="0.69791666666666663" bottom="0.59055118110236227" header="0.39370078740157483" footer="0.39370078740157483"/>
  <pageSetup paperSize="9" orientation="portrait" r:id="rId1"/>
  <headerFooter scaleWithDoc="0">
    <oddFooter>&amp;L&amp;"Calibri"&amp;11&amp;K000000&amp;"Arial,Regular"&amp;8Aviva Investors: &amp;KFF0015Confidential&amp;8&amp;K000000
_x000D_&amp;1#&amp;"Calibri"&amp;9&amp;K0078D7Business</oddFooter>
  </headerFooter>
  <colBreaks count="1" manualBreakCount="1">
    <brk id="16"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18"/>
  <sheetViews>
    <sheetView zoomScale="80" zoomScaleNormal="80" zoomScaleSheetLayoutView="75" zoomScalePageLayoutView="85" workbookViewId="0">
      <selection activeCell="A27" sqref="A27:I27"/>
    </sheetView>
  </sheetViews>
  <sheetFormatPr defaultColWidth="8.90625" defaultRowHeight="12.5"/>
  <cols>
    <col min="1" max="1" width="14.90625" bestFit="1" customWidth="1"/>
    <col min="2" max="2" width="75.453125" customWidth="1"/>
    <col min="3" max="3" width="24.54296875" customWidth="1"/>
    <col min="4" max="4" width="9.90625" customWidth="1"/>
  </cols>
  <sheetData>
    <row r="2" spans="1:9" ht="13">
      <c r="A2" s="250" t="s">
        <v>3</v>
      </c>
      <c r="I2" s="14"/>
    </row>
    <row r="3" spans="1:9" ht="13">
      <c r="A3" s="250"/>
      <c r="I3" s="14"/>
    </row>
    <row r="4" spans="1:9" ht="24" customHeight="1">
      <c r="A4" s="323">
        <v>1</v>
      </c>
      <c r="B4" s="251" t="s">
        <v>4</v>
      </c>
    </row>
    <row r="5" spans="1:9" ht="24" customHeight="1">
      <c r="A5" s="323">
        <v>2</v>
      </c>
      <c r="B5" s="251" t="s">
        <v>5</v>
      </c>
    </row>
    <row r="6" spans="1:9" ht="24" customHeight="1">
      <c r="A6" s="323">
        <v>3</v>
      </c>
      <c r="B6" s="251" t="s">
        <v>6</v>
      </c>
    </row>
    <row r="7" spans="1:9" ht="24" customHeight="1">
      <c r="A7" s="323">
        <v>4</v>
      </c>
      <c r="B7" s="251" t="s">
        <v>7</v>
      </c>
    </row>
    <row r="8" spans="1:9" ht="24" customHeight="1">
      <c r="A8" s="323">
        <v>5</v>
      </c>
      <c r="B8" s="251" t="s">
        <v>8</v>
      </c>
    </row>
    <row r="9" spans="1:9" ht="24" customHeight="1">
      <c r="A9" s="323">
        <v>6</v>
      </c>
      <c r="B9" s="251" t="s">
        <v>9</v>
      </c>
    </row>
    <row r="10" spans="1:9" ht="24" customHeight="1">
      <c r="A10" s="323">
        <v>7</v>
      </c>
      <c r="B10" s="251" t="s">
        <v>10</v>
      </c>
    </row>
    <row r="11" spans="1:9" ht="24" hidden="1" customHeight="1">
      <c r="A11" s="429" t="s">
        <v>11</v>
      </c>
      <c r="B11" s="429"/>
      <c r="C11" s="429"/>
    </row>
    <row r="14" spans="1:9" ht="3" customHeight="1">
      <c r="A14" s="66"/>
      <c r="B14" s="66"/>
      <c r="C14" s="65"/>
    </row>
    <row r="15" spans="1:9" ht="13">
      <c r="A15" s="65"/>
      <c r="B15" s="65"/>
      <c r="C15" s="65"/>
    </row>
    <row r="16" spans="1:9" ht="13">
      <c r="A16" s="65"/>
      <c r="B16" s="65"/>
      <c r="C16" s="65"/>
    </row>
    <row r="18" spans="6:6">
      <c r="F18" s="252"/>
    </row>
  </sheetData>
  <mergeCells count="1">
    <mergeCell ref="A11:C11"/>
  </mergeCells>
  <pageMargins left="0.39370078740157483" right="0.39370078740157483" top="0.62992125984251968" bottom="0.59055118110236227" header="0" footer="0.39370078740157483"/>
  <pageSetup paperSize="9" orientation="landscape"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7C768-501F-4036-AB7A-91B3FC7C669A}">
  <sheetPr>
    <pageSetUpPr fitToPage="1"/>
  </sheetPr>
  <dimension ref="A1:X46"/>
  <sheetViews>
    <sheetView topLeftCell="B1" zoomScale="60" zoomScaleNormal="60" workbookViewId="0">
      <selection activeCell="O29" sqref="O29"/>
    </sheetView>
  </sheetViews>
  <sheetFormatPr defaultRowHeight="12.5"/>
  <cols>
    <col min="1" max="1" width="5.453125" customWidth="1"/>
    <col min="2" max="2" width="8.90625" customWidth="1"/>
    <col min="6" max="6" width="8.90625" customWidth="1"/>
    <col min="12" max="12" width="6.08984375" customWidth="1"/>
    <col min="13" max="13" width="5.08984375" customWidth="1"/>
  </cols>
  <sheetData>
    <row r="1" spans="1:24" ht="38.15" customHeight="1">
      <c r="A1" s="430" t="s">
        <v>12</v>
      </c>
      <c r="B1" s="430"/>
      <c r="C1" s="430"/>
      <c r="D1" s="430"/>
      <c r="E1" s="430"/>
      <c r="F1" s="430"/>
      <c r="G1" s="430"/>
      <c r="H1" s="430"/>
      <c r="I1" s="430"/>
      <c r="J1" s="430"/>
      <c r="K1" s="430"/>
      <c r="L1" s="430"/>
      <c r="M1" s="430"/>
      <c r="N1" s="430"/>
      <c r="O1" s="430"/>
      <c r="P1" s="430"/>
      <c r="Q1" s="430"/>
      <c r="R1" s="430"/>
      <c r="S1" s="430"/>
      <c r="T1" s="430"/>
      <c r="U1" s="430"/>
      <c r="V1" s="430"/>
      <c r="W1" s="430"/>
      <c r="X1" s="430"/>
    </row>
    <row r="2" spans="1:24" ht="20.149999999999999" customHeight="1"/>
    <row r="22" spans="18:23" ht="14.5">
      <c r="R22" s="362"/>
      <c r="S22" s="360"/>
      <c r="T22" s="360"/>
      <c r="U22" s="360"/>
      <c r="V22" s="360"/>
      <c r="W22" s="360"/>
    </row>
    <row r="23" spans="18:23" ht="13">
      <c r="R23" s="23"/>
    </row>
    <row r="43" spans="1:24" ht="3.75" customHeight="1">
      <c r="A43" s="8"/>
      <c r="B43" s="8"/>
      <c r="C43" s="8"/>
      <c r="D43" s="8"/>
      <c r="E43" s="8"/>
      <c r="F43" s="8"/>
      <c r="G43" s="8"/>
      <c r="H43" s="8"/>
      <c r="I43" s="8"/>
      <c r="J43" s="8"/>
      <c r="K43" s="8"/>
      <c r="L43" s="8"/>
      <c r="M43" s="8"/>
      <c r="N43" s="8"/>
      <c r="O43" s="8"/>
      <c r="P43" s="8"/>
      <c r="Q43" s="8"/>
      <c r="R43" s="8"/>
      <c r="S43" s="8"/>
      <c r="T43" s="8"/>
      <c r="U43" s="8"/>
      <c r="V43" s="8"/>
      <c r="W43" s="8"/>
      <c r="X43" s="8"/>
    </row>
    <row r="46" spans="1:24" ht="29.15" customHeight="1">
      <c r="A46" s="431" t="s">
        <v>13</v>
      </c>
      <c r="B46" s="431"/>
      <c r="C46" s="431"/>
      <c r="D46" s="431"/>
      <c r="E46" s="431"/>
      <c r="F46" s="431"/>
      <c r="G46" s="431"/>
      <c r="H46" s="431"/>
      <c r="I46" s="431"/>
      <c r="J46" s="431"/>
      <c r="K46" s="431"/>
      <c r="L46" s="431"/>
      <c r="M46" s="431"/>
      <c r="N46" s="431"/>
      <c r="O46" s="431"/>
      <c r="P46" s="431"/>
      <c r="Q46" s="431"/>
      <c r="R46" s="431"/>
      <c r="S46" s="431"/>
      <c r="T46" s="431"/>
    </row>
  </sheetData>
  <mergeCells count="2">
    <mergeCell ref="A1:X1"/>
    <mergeCell ref="A46:T46"/>
  </mergeCells>
  <pageMargins left="0.7" right="0.7" top="0.75" bottom="0.75" header="0.3" footer="0.3"/>
  <pageSetup paperSize="9" scale="64" orientation="landscape" r:id="rId1"/>
  <headerFooter>
    <oddFooter>&amp;L&amp;1#&amp;"Calibri"&amp;9&amp;K0078D7Business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63C75-CF5E-4036-8F73-FD60876ADF67}">
  <sheetPr>
    <pageSetUpPr fitToPage="1"/>
  </sheetPr>
  <dimension ref="A1:G28"/>
  <sheetViews>
    <sheetView zoomScale="80" zoomScaleNormal="80" workbookViewId="0">
      <selection activeCell="E19" sqref="E19"/>
    </sheetView>
  </sheetViews>
  <sheetFormatPr defaultColWidth="9" defaultRowHeight="12.5"/>
  <cols>
    <col min="1" max="1" width="4.90625" style="5" customWidth="1"/>
    <col min="2" max="2" width="20.90625" customWidth="1"/>
    <col min="3" max="3" width="14.08984375" customWidth="1"/>
    <col min="4" max="4" width="12.453125" customWidth="1"/>
    <col min="5" max="5" width="12.54296875" customWidth="1"/>
    <col min="6" max="6" width="20.08984375" customWidth="1"/>
    <col min="7" max="7" width="4.08984375" customWidth="1"/>
  </cols>
  <sheetData>
    <row r="1" spans="1:7" ht="21.65" customHeight="1">
      <c r="A1" s="432" t="s">
        <v>14</v>
      </c>
      <c r="B1" s="432"/>
      <c r="C1" s="432"/>
      <c r="D1" s="432"/>
      <c r="E1" s="432"/>
      <c r="F1" s="432"/>
      <c r="G1" s="432"/>
    </row>
    <row r="2" spans="1:7" ht="13.5" customHeight="1">
      <c r="A2" s="434"/>
      <c r="B2" s="434"/>
      <c r="C2" s="434"/>
      <c r="D2" s="434"/>
      <c r="E2" s="434"/>
      <c r="F2" s="434"/>
    </row>
    <row r="3" spans="1:7" ht="15.65" customHeight="1">
      <c r="A3" s="433" t="s">
        <v>15</v>
      </c>
      <c r="B3" s="433"/>
      <c r="C3" s="433"/>
      <c r="D3" s="433"/>
      <c r="E3" s="433"/>
      <c r="F3" s="433"/>
      <c r="G3" s="433"/>
    </row>
    <row r="4" spans="1:7" ht="17.149999999999999" customHeight="1">
      <c r="A4" s="435"/>
      <c r="B4" s="435"/>
      <c r="C4" s="435"/>
      <c r="D4" s="435"/>
      <c r="E4" s="435"/>
      <c r="F4" s="435"/>
    </row>
    <row r="5" spans="1:7" ht="18" customHeight="1">
      <c r="B5" s="436" t="s">
        <v>16</v>
      </c>
      <c r="C5" s="436"/>
      <c r="D5" s="284" t="s">
        <v>373</v>
      </c>
      <c r="E5" s="277"/>
      <c r="F5" s="89"/>
    </row>
    <row r="6" spans="1:7" ht="18" customHeight="1">
      <c r="B6" s="436" t="s">
        <v>17</v>
      </c>
      <c r="C6" s="436"/>
      <c r="D6" s="319">
        <v>84900</v>
      </c>
      <c r="E6" s="278"/>
      <c r="F6" s="90"/>
    </row>
    <row r="7" spans="1:7" ht="18" customHeight="1">
      <c r="B7" s="436" t="s">
        <v>18</v>
      </c>
      <c r="C7" s="436"/>
      <c r="D7" s="320" t="s">
        <v>292</v>
      </c>
      <c r="E7" s="279"/>
      <c r="F7" s="90"/>
    </row>
    <row r="8" spans="1:7" ht="18" customHeight="1">
      <c r="B8" s="436" t="s">
        <v>19</v>
      </c>
      <c r="C8" s="436"/>
      <c r="D8" s="320" t="s">
        <v>293</v>
      </c>
      <c r="E8" s="279"/>
      <c r="F8" s="90"/>
    </row>
    <row r="9" spans="1:7" ht="18" customHeight="1">
      <c r="B9" s="436" t="s">
        <v>20</v>
      </c>
      <c r="C9" s="436"/>
      <c r="D9" s="320" t="s">
        <v>294</v>
      </c>
      <c r="E9" s="279"/>
      <c r="F9" s="90"/>
    </row>
    <row r="10" spans="1:7" ht="18" customHeight="1">
      <c r="B10" s="324" t="s">
        <v>21</v>
      </c>
      <c r="C10" s="324"/>
      <c r="D10" s="321">
        <v>46022</v>
      </c>
      <c r="E10" s="280"/>
      <c r="F10" s="273"/>
    </row>
    <row r="11" spans="1:7" ht="18" hidden="1" customHeight="1">
      <c r="B11" s="436" t="s">
        <v>22</v>
      </c>
      <c r="C11" s="436"/>
      <c r="D11" s="322"/>
      <c r="E11" s="281"/>
      <c r="F11" s="274"/>
    </row>
    <row r="12" spans="1:7" ht="18" hidden="1" customHeight="1">
      <c r="B12" s="436" t="s">
        <v>374</v>
      </c>
      <c r="C12" s="436"/>
      <c r="D12" s="282"/>
      <c r="E12" s="282"/>
      <c r="F12" s="275"/>
    </row>
    <row r="13" spans="1:7" ht="18" customHeight="1">
      <c r="B13" s="436" t="s">
        <v>23</v>
      </c>
      <c r="C13" s="436"/>
      <c r="D13" s="358">
        <f>E19</f>
        <v>437438</v>
      </c>
      <c r="E13" s="283"/>
      <c r="F13" s="276"/>
    </row>
    <row r="14" spans="1:7" ht="20.149999999999999" customHeight="1">
      <c r="A14" s="440"/>
      <c r="B14" s="441"/>
      <c r="C14" s="441"/>
      <c r="D14" s="440"/>
      <c r="E14" s="440"/>
      <c r="F14" s="440"/>
    </row>
    <row r="15" spans="1:7" ht="20.149999999999999" customHeight="1">
      <c r="A15" s="433" t="s">
        <v>24</v>
      </c>
      <c r="B15" s="433"/>
      <c r="C15" s="433"/>
      <c r="D15" s="433"/>
      <c r="E15" s="433"/>
      <c r="F15" s="433"/>
      <c r="G15" s="433"/>
    </row>
    <row r="16" spans="1:7" ht="20.149999999999999" customHeight="1">
      <c r="A16" s="249"/>
      <c r="B16" s="249"/>
      <c r="C16" s="249"/>
      <c r="D16" s="249"/>
      <c r="E16" s="249"/>
      <c r="F16" s="249"/>
    </row>
    <row r="17" spans="1:6" ht="39.9" customHeight="1">
      <c r="A17" s="325"/>
      <c r="B17" s="325"/>
      <c r="C17" s="269"/>
      <c r="D17" s="269">
        <f>EDATE(E17,-12)</f>
        <v>45657</v>
      </c>
      <c r="E17" s="269">
        <f>D10</f>
        <v>46022</v>
      </c>
      <c r="F17" s="270" t="s">
        <v>25</v>
      </c>
    </row>
    <row r="18" spans="1:6" ht="20.399999999999999" customHeight="1">
      <c r="A18" s="325"/>
      <c r="B18" s="325"/>
      <c r="C18" s="267"/>
      <c r="D18" s="267" t="s">
        <v>26</v>
      </c>
      <c r="E18" s="267" t="s">
        <v>26</v>
      </c>
      <c r="F18" s="268" t="s">
        <v>26</v>
      </c>
    </row>
    <row r="19" spans="1:6" ht="21" customHeight="1">
      <c r="A19" s="85"/>
      <c r="B19" s="331" t="s">
        <v>27</v>
      </c>
      <c r="C19" s="388"/>
      <c r="D19" s="254">
        <f>'Overall Budget'!G96</f>
        <v>435405.07999999996</v>
      </c>
      <c r="E19" s="254">
        <f>'Overall Budget'!F96</f>
        <v>437438</v>
      </c>
      <c r="F19" s="254"/>
    </row>
    <row r="20" spans="1:6" ht="13" hidden="1">
      <c r="A20" s="325"/>
      <c r="B20" s="332" t="s">
        <v>28</v>
      </c>
      <c r="D20" s="255"/>
      <c r="E20" s="255"/>
      <c r="F20" s="254"/>
    </row>
    <row r="21" spans="1:6" ht="21" hidden="1" customHeight="1">
      <c r="A21" s="325"/>
      <c r="B21" s="332" t="s">
        <v>29</v>
      </c>
      <c r="C21" s="86" t="e">
        <f>B20/$D$11</f>
        <v>#VALUE!</v>
      </c>
      <c r="D21" s="86" t="e">
        <f t="shared" ref="D21:E21" si="0">D20/$D$11</f>
        <v>#DIV/0!</v>
      </c>
      <c r="E21" s="265" t="e">
        <f t="shared" si="0"/>
        <v>#DIV/0!</v>
      </c>
      <c r="F21" s="266" t="e">
        <f>E21-D21</f>
        <v>#DIV/0!</v>
      </c>
    </row>
    <row r="22" spans="1:6" ht="18.649999999999999" customHeight="1">
      <c r="A22" s="85"/>
      <c r="B22" s="85"/>
      <c r="C22" s="85"/>
      <c r="D22" s="85"/>
      <c r="E22" s="85"/>
      <c r="F22" s="85"/>
    </row>
    <row r="23" spans="1:6" ht="18.649999999999999" customHeight="1">
      <c r="A23" s="439"/>
      <c r="B23" s="439"/>
      <c r="C23" s="439"/>
      <c r="D23" s="439"/>
      <c r="E23" s="439"/>
      <c r="F23" s="439"/>
    </row>
    <row r="24" spans="1:6" ht="3.75" customHeight="1">
      <c r="A24" s="8"/>
      <c r="B24" s="8"/>
      <c r="C24" s="8"/>
      <c r="D24" s="8"/>
      <c r="E24" s="8"/>
      <c r="F24" s="8"/>
    </row>
    <row r="26" spans="1:6" ht="17.5">
      <c r="A26" s="437" t="s">
        <v>30</v>
      </c>
      <c r="B26" s="437"/>
      <c r="C26" s="437"/>
      <c r="D26" s="437"/>
      <c r="E26" s="437"/>
      <c r="F26" s="437"/>
    </row>
    <row r="27" spans="1:6">
      <c r="A27" s="438"/>
      <c r="B27" s="438"/>
      <c r="C27" s="438"/>
      <c r="D27" s="438"/>
      <c r="E27" s="438"/>
      <c r="F27" s="438"/>
    </row>
    <row r="28" spans="1:6" ht="15.75" customHeight="1"/>
  </sheetData>
  <mergeCells count="17">
    <mergeCell ref="B6:C6"/>
    <mergeCell ref="B7:C7"/>
    <mergeCell ref="A26:F26"/>
    <mergeCell ref="A27:F27"/>
    <mergeCell ref="A23:F23"/>
    <mergeCell ref="A14:F14"/>
    <mergeCell ref="A15:G15"/>
    <mergeCell ref="B12:C12"/>
    <mergeCell ref="B13:C13"/>
    <mergeCell ref="B8:C8"/>
    <mergeCell ref="B9:C9"/>
    <mergeCell ref="B11:C11"/>
    <mergeCell ref="A1:G1"/>
    <mergeCell ref="A3:G3"/>
    <mergeCell ref="A2:F2"/>
    <mergeCell ref="A4:F4"/>
    <mergeCell ref="B5:C5"/>
  </mergeCells>
  <pageMargins left="0.74803149606299213" right="0.74803149606299213" top="0.98425196850393704" bottom="1.0236220472440944" header="0.51181102362204722" footer="0.51181102362204722"/>
  <pageSetup paperSize="9" orientation="landscape" r:id="rId1"/>
  <headerFooter>
    <oddFooter>&amp;L&amp;1#&amp;"Calibri"&amp;9&amp;K0078D7Business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2"/>
  <sheetViews>
    <sheetView zoomScale="80" zoomScaleNormal="80" zoomScaleSheetLayoutView="75" zoomScalePageLayoutView="85" workbookViewId="0">
      <selection activeCell="F9" sqref="F9"/>
    </sheetView>
  </sheetViews>
  <sheetFormatPr defaultColWidth="9.08984375" defaultRowHeight="12.5"/>
  <cols>
    <col min="1" max="1" width="25.54296875" style="15" customWidth="1"/>
    <col min="2" max="3" width="20.90625" style="15" customWidth="1"/>
    <col min="4" max="4" width="20.54296875" customWidth="1"/>
    <col min="5" max="5" width="19" customWidth="1"/>
    <col min="6" max="6" width="20.54296875" style="5" customWidth="1"/>
    <col min="7" max="8" width="18.08984375" style="16" customWidth="1"/>
    <col min="9" max="11" width="9.08984375" style="16"/>
    <col min="12" max="16384" width="9.08984375" style="15"/>
  </cols>
  <sheetData>
    <row r="1" spans="1:11" customFormat="1" ht="18">
      <c r="A1" s="430" t="s">
        <v>31</v>
      </c>
      <c r="B1" s="430"/>
      <c r="C1" s="430"/>
      <c r="D1" s="430"/>
      <c r="E1" s="430"/>
      <c r="F1" s="430"/>
      <c r="G1" s="430"/>
      <c r="H1" s="430"/>
    </row>
    <row r="2" spans="1:11">
      <c r="A2" s="87"/>
      <c r="B2" s="87"/>
      <c r="C2" s="87"/>
      <c r="D2" s="1"/>
      <c r="E2" s="1"/>
      <c r="F2" s="120"/>
      <c r="G2" s="88"/>
      <c r="H2" s="88"/>
    </row>
    <row r="3" spans="1:11" s="259" customFormat="1" ht="13">
      <c r="A3" s="256" t="s">
        <v>32</v>
      </c>
      <c r="B3" s="304" t="s">
        <v>33</v>
      </c>
      <c r="C3" s="304" t="s">
        <v>34</v>
      </c>
      <c r="D3" s="305" t="s">
        <v>35</v>
      </c>
      <c r="E3" s="305" t="s">
        <v>36</v>
      </c>
      <c r="F3" s="305" t="s">
        <v>37</v>
      </c>
      <c r="G3" s="442" t="s">
        <v>38</v>
      </c>
      <c r="H3" s="442"/>
      <c r="I3" s="257"/>
      <c r="J3" s="258"/>
      <c r="K3" s="258"/>
    </row>
    <row r="4" spans="1:11" s="98" customFormat="1" ht="13">
      <c r="A4" s="105"/>
      <c r="B4" s="308">
        <f>C4</f>
        <v>44561</v>
      </c>
      <c r="C4" s="308">
        <v>44561</v>
      </c>
      <c r="D4" s="306">
        <v>44926</v>
      </c>
      <c r="E4" s="306">
        <v>44926</v>
      </c>
      <c r="F4" s="306">
        <v>45291</v>
      </c>
      <c r="G4" s="307"/>
      <c r="H4" s="307"/>
      <c r="I4" s="253"/>
      <c r="J4" s="97"/>
      <c r="K4" s="97"/>
    </row>
    <row r="5" spans="1:11" s="262" customFormat="1" ht="13">
      <c r="A5" s="285"/>
      <c r="B5" s="303" t="s">
        <v>26</v>
      </c>
      <c r="C5" s="303" t="s">
        <v>26</v>
      </c>
      <c r="D5" s="303" t="s">
        <v>26</v>
      </c>
      <c r="E5" s="303" t="s">
        <v>26</v>
      </c>
      <c r="F5" s="303" t="s">
        <v>26</v>
      </c>
      <c r="G5" s="303" t="s">
        <v>26</v>
      </c>
      <c r="H5" s="303" t="s">
        <v>39</v>
      </c>
      <c r="I5" s="261"/>
      <c r="J5" s="261"/>
      <c r="K5" s="261"/>
    </row>
    <row r="6" spans="1:11" ht="13">
      <c r="A6" s="89" t="s">
        <v>40</v>
      </c>
      <c r="B6" s="293"/>
      <c r="C6" s="293"/>
      <c r="D6" s="263">
        <v>53771.46</v>
      </c>
      <c r="E6" s="263">
        <f>'Overall Budget'!J24</f>
        <v>67519</v>
      </c>
      <c r="F6" s="286">
        <f>'Overall Budget'!F24</f>
        <v>69424</v>
      </c>
      <c r="G6" s="294">
        <f>F6-D6</f>
        <v>15652.54</v>
      </c>
      <c r="H6" s="294">
        <f>-1+(F6/D6)</f>
        <v>0.29109382560934738</v>
      </c>
    </row>
    <row r="7" spans="1:11" ht="13">
      <c r="A7" s="89" t="s">
        <v>41</v>
      </c>
      <c r="B7" s="293"/>
      <c r="C7" s="293"/>
      <c r="D7" s="263">
        <v>46610</v>
      </c>
      <c r="E7" s="263">
        <f>'Overall Budget'!J30</f>
        <v>101625</v>
      </c>
      <c r="F7" s="286">
        <f>'Overall Budget'!F30</f>
        <v>101170</v>
      </c>
      <c r="G7" s="294">
        <f t="shared" ref="G7:G12" si="0">F7-D7</f>
        <v>54560</v>
      </c>
      <c r="H7" s="294">
        <f t="shared" ref="H7:H12" si="1">-1+(F7/D7)</f>
        <v>1.1705642565972969</v>
      </c>
    </row>
    <row r="8" spans="1:11" ht="13">
      <c r="A8" s="89" t="s">
        <v>42</v>
      </c>
      <c r="B8" s="293"/>
      <c r="C8" s="293"/>
      <c r="D8" s="263">
        <v>124340</v>
      </c>
      <c r="E8" s="263">
        <f>'Overall Budget'!J48</f>
        <v>124010.92000000001</v>
      </c>
      <c r="F8" s="286">
        <f>'Overall Budget'!F48</f>
        <v>151318</v>
      </c>
      <c r="G8" s="294">
        <f t="shared" si="0"/>
        <v>26978</v>
      </c>
      <c r="H8" s="294">
        <f t="shared" si="1"/>
        <v>0.21696959948528227</v>
      </c>
    </row>
    <row r="9" spans="1:11" ht="13">
      <c r="A9" s="89" t="s">
        <v>43</v>
      </c>
      <c r="B9" s="293"/>
      <c r="C9" s="293"/>
      <c r="D9" s="263">
        <v>68600</v>
      </c>
      <c r="E9" s="263">
        <f>'Overall Budget'!J65</f>
        <v>110037</v>
      </c>
      <c r="F9" s="286">
        <f>'Overall Budget'!F65</f>
        <v>115526</v>
      </c>
      <c r="G9" s="294">
        <f t="shared" si="0"/>
        <v>46926</v>
      </c>
      <c r="H9" s="294">
        <f t="shared" si="1"/>
        <v>0.68405247813411085</v>
      </c>
    </row>
    <row r="10" spans="1:11" ht="13" hidden="1">
      <c r="A10" s="89" t="s">
        <v>44</v>
      </c>
      <c r="B10" s="293">
        <v>0</v>
      </c>
      <c r="C10" s="293"/>
      <c r="D10" s="263">
        <v>0</v>
      </c>
      <c r="E10" s="263"/>
      <c r="F10" s="286">
        <f>'Budget Detail (Sch 2)'!F75+'Budget Detail (Sch 3)'!F75+'Budget Detail (Sch 4)'!F74+'Budget Detail (Sch 6)'!F75+'Budget Detail (Sch 9)'!F75</f>
        <v>0</v>
      </c>
      <c r="G10" s="294">
        <f t="shared" si="0"/>
        <v>0</v>
      </c>
      <c r="H10" s="294" t="e">
        <f t="shared" si="1"/>
        <v>#DIV/0!</v>
      </c>
    </row>
    <row r="11" spans="1:11" ht="13" hidden="1">
      <c r="A11" s="89" t="s">
        <v>45</v>
      </c>
      <c r="B11" s="293">
        <v>0</v>
      </c>
      <c r="C11" s="293"/>
      <c r="D11" s="263">
        <v>0</v>
      </c>
      <c r="E11" s="263"/>
      <c r="F11" s="286">
        <f>'Budget Detail (Sch 2)'!F83+'Budget Detail (Sch 3)'!F83+'Budget Detail (Sch 4)'!F82+'Budget Detail (Sch 6)'!F83+'Budget Detail (Sch 9)'!F83</f>
        <v>0</v>
      </c>
      <c r="G11" s="294">
        <f t="shared" si="0"/>
        <v>0</v>
      </c>
      <c r="H11" s="294" t="e">
        <f t="shared" si="1"/>
        <v>#DIV/0!</v>
      </c>
    </row>
    <row r="12" spans="1:11" ht="13" hidden="1">
      <c r="A12" s="89" t="s">
        <v>46</v>
      </c>
      <c r="B12" s="293">
        <v>0</v>
      </c>
      <c r="C12" s="293"/>
      <c r="D12" s="263">
        <v>0</v>
      </c>
      <c r="E12" s="263"/>
      <c r="F12" s="286">
        <f>'Budget Detail (Sch 2)'!F91+'Budget Detail (Sch 3)'!F91+'Budget Detail (Sch 4)'!F90+'Budget Detail (Sch 6)'!F91+'Budget Detail (Sch 9)'!F91</f>
        <v>0</v>
      </c>
      <c r="G12" s="294">
        <f t="shared" si="0"/>
        <v>0</v>
      </c>
      <c r="H12" s="294" t="e">
        <f t="shared" si="1"/>
        <v>#DIV/0!</v>
      </c>
    </row>
    <row r="13" spans="1:11" ht="13">
      <c r="A13" s="99"/>
      <c r="B13" s="100"/>
      <c r="C13" s="100"/>
      <c r="D13" s="101"/>
      <c r="E13" s="101"/>
      <c r="F13" s="260"/>
      <c r="G13" s="272"/>
      <c r="H13" s="272"/>
      <c r="K13" s="15"/>
    </row>
    <row r="14" spans="1:11" ht="13">
      <c r="A14" s="107" t="s">
        <v>47</v>
      </c>
      <c r="B14" s="355"/>
      <c r="C14" s="355"/>
      <c r="D14" s="356">
        <v>308304</v>
      </c>
      <c r="E14" s="356">
        <f>SUM(E6:E12)</f>
        <v>403191.92000000004</v>
      </c>
      <c r="F14" s="287">
        <f>'Budget Detail (Sch 1) Estate'!F96+'Budget Detail (Sch 2)'!F96+'Budget Detail (Sch 3)'!F96+'Budget Detail (Sch 4)'!F95+'Budget Detail (Sch 5)'!F96+'Budget Detail (Sch 6)'!F96+'Budget Detail (Sch 7)'!F96+'Budget Detail (Sch 8)'!F96+'Budget Detail (Sch 9)'!F96</f>
        <v>442748</v>
      </c>
      <c r="G14" s="357">
        <f>F14-D14</f>
        <v>134444</v>
      </c>
      <c r="H14" s="296">
        <f>-1+(F14/D14)</f>
        <v>0.43607608075146609</v>
      </c>
      <c r="K14" s="15"/>
    </row>
    <row r="15" spans="1:11">
      <c r="A15" s="102"/>
      <c r="B15" s="103"/>
      <c r="C15" s="104"/>
      <c r="D15" s="101"/>
      <c r="E15" s="101"/>
      <c r="F15" s="260"/>
      <c r="G15" s="272"/>
      <c r="H15" s="272"/>
      <c r="J15" s="15"/>
      <c r="K15" s="15"/>
    </row>
    <row r="16" spans="1:11" hidden="1">
      <c r="A16" s="106" t="s">
        <v>48</v>
      </c>
      <c r="B16" s="297" t="e">
        <f>B14/' Property Summary'!$D$11</f>
        <v>#DIV/0!</v>
      </c>
      <c r="C16" s="297" t="e">
        <f>C14/' Property Summary'!$D$11</f>
        <v>#DIV/0!</v>
      </c>
      <c r="D16" s="297" t="e">
        <f>D14/' Property Summary'!$D$11</f>
        <v>#DIV/0!</v>
      </c>
      <c r="E16" s="297" t="e">
        <f>E14/' Property Summary'!$D$11</f>
        <v>#DIV/0!</v>
      </c>
      <c r="F16" s="264" t="e">
        <f>F14/' Property Summary'!D11</f>
        <v>#DIV/0!</v>
      </c>
      <c r="G16" s="300" t="e">
        <f>F16-D16</f>
        <v>#DIV/0!</v>
      </c>
      <c r="H16" s="298" t="e">
        <f>-1+(F16/D16)</f>
        <v>#DIV/0!</v>
      </c>
      <c r="J16" s="15"/>
      <c r="K16" s="15"/>
    </row>
    <row r="17" spans="1:11" hidden="1">
      <c r="A17" s="288" t="s">
        <v>49</v>
      </c>
      <c r="B17" s="301" t="e">
        <f>B16*10.7639</f>
        <v>#DIV/0!</v>
      </c>
      <c r="C17" s="301" t="e">
        <f t="shared" ref="C17:E17" si="2">C16*10.7639</f>
        <v>#DIV/0!</v>
      </c>
      <c r="D17" s="301" t="e">
        <f t="shared" si="2"/>
        <v>#DIV/0!</v>
      </c>
      <c r="E17" s="301" t="e">
        <f t="shared" si="2"/>
        <v>#DIV/0!</v>
      </c>
      <c r="F17" s="302" t="e">
        <f>F16*10.7639</f>
        <v>#DIV/0!</v>
      </c>
      <c r="G17" s="295" t="e">
        <f>F17-D17</f>
        <v>#DIV/0!</v>
      </c>
      <c r="H17" s="299" t="e">
        <f>-1+(F17/D17)</f>
        <v>#DIV/0!</v>
      </c>
      <c r="J17" s="15"/>
      <c r="K17" s="15"/>
    </row>
    <row r="18" spans="1:11">
      <c r="A18" s="91"/>
      <c r="B18" s="93"/>
      <c r="C18" s="94"/>
      <c r="D18" s="1"/>
      <c r="E18" s="1"/>
      <c r="F18" s="120"/>
      <c r="G18" s="271"/>
      <c r="H18" s="271"/>
      <c r="J18" s="15"/>
      <c r="K18" s="15"/>
    </row>
    <row r="19" spans="1:11" ht="13">
      <c r="A19" s="92"/>
      <c r="B19" s="95"/>
      <c r="C19" s="96"/>
      <c r="D19" s="1"/>
      <c r="E19" s="1"/>
      <c r="F19" s="120"/>
      <c r="G19" s="88"/>
      <c r="H19" s="88"/>
      <c r="K19" s="15"/>
    </row>
    <row r="20" spans="1:11" customFormat="1">
      <c r="A20" s="1"/>
      <c r="B20" s="1"/>
      <c r="C20" s="1"/>
      <c r="D20" s="1"/>
      <c r="E20" s="1"/>
      <c r="F20" s="120"/>
      <c r="G20" s="1"/>
      <c r="H20" s="1"/>
    </row>
    <row r="21" spans="1:11">
      <c r="A21" s="87"/>
      <c r="B21" s="87"/>
      <c r="C21" s="87"/>
      <c r="D21" s="1"/>
      <c r="E21" s="1"/>
      <c r="F21" s="120"/>
      <c r="G21" s="88"/>
      <c r="H21" s="88"/>
    </row>
    <row r="22" spans="1:11" customFormat="1" ht="2.4" customHeight="1">
      <c r="A22" s="8"/>
      <c r="B22" s="8"/>
      <c r="C22" s="8"/>
      <c r="D22" s="8"/>
      <c r="E22" s="8"/>
      <c r="F22" s="10"/>
      <c r="G22" s="8"/>
      <c r="H22" s="8"/>
    </row>
    <row r="23" spans="1:11" customFormat="1" ht="13.5" customHeight="1">
      <c r="F23" s="5"/>
    </row>
    <row r="24" spans="1:11" ht="18.5">
      <c r="A24" s="443" t="s">
        <v>50</v>
      </c>
      <c r="B24" s="443"/>
      <c r="C24" s="443"/>
    </row>
    <row r="25" spans="1:11">
      <c r="A25" s="25"/>
      <c r="B25" s="25"/>
      <c r="C25" s="25"/>
    </row>
    <row r="26" spans="1:11">
      <c r="A26" s="25"/>
      <c r="B26" s="25"/>
      <c r="C26" s="25"/>
    </row>
    <row r="27" spans="1:11" customFormat="1">
      <c r="F27" s="5"/>
    </row>
    <row r="28" spans="1:11" ht="15.75" customHeight="1">
      <c r="A28" s="25"/>
      <c r="B28" s="25"/>
      <c r="C28" s="25"/>
    </row>
    <row r="29" spans="1:11">
      <c r="A29" s="25"/>
      <c r="B29" s="25"/>
      <c r="C29" s="25"/>
    </row>
    <row r="30" spans="1:11">
      <c r="A30" s="25"/>
      <c r="B30" s="25"/>
      <c r="C30" s="25"/>
    </row>
    <row r="31" spans="1:11">
      <c r="A31" s="25"/>
      <c r="B31" s="25"/>
      <c r="C31" s="25"/>
    </row>
    <row r="32" spans="1:11">
      <c r="A32" s="25"/>
      <c r="B32" s="25"/>
      <c r="C32" s="25"/>
    </row>
    <row r="33" spans="1:3">
      <c r="A33" s="25"/>
      <c r="B33" s="25"/>
      <c r="C33" s="25"/>
    </row>
    <row r="34" spans="1:3">
      <c r="A34" s="25"/>
      <c r="B34" s="25"/>
      <c r="C34" s="25"/>
    </row>
    <row r="35" spans="1:3">
      <c r="A35" s="25"/>
      <c r="B35" s="25"/>
      <c r="C35" s="25"/>
    </row>
    <row r="36" spans="1:3">
      <c r="A36" s="25"/>
      <c r="B36" s="25"/>
      <c r="C36" s="25"/>
    </row>
    <row r="37" spans="1:3">
      <c r="A37" s="25"/>
      <c r="B37" s="25"/>
      <c r="C37" s="25"/>
    </row>
    <row r="38" spans="1:3">
      <c r="A38" s="25"/>
      <c r="B38" s="25"/>
    </row>
    <row r="39" spans="1:3">
      <c r="A39" s="25"/>
      <c r="B39" s="25"/>
    </row>
    <row r="40" spans="1:3">
      <c r="A40" s="25"/>
      <c r="B40" s="25"/>
    </row>
    <row r="41" spans="1:3">
      <c r="A41" s="25"/>
      <c r="B41" s="25"/>
    </row>
    <row r="42" spans="1:3">
      <c r="A42" s="25"/>
      <c r="B42" s="25"/>
    </row>
    <row r="43" spans="1:3">
      <c r="A43" s="25"/>
      <c r="B43" s="25"/>
    </row>
    <row r="44" spans="1:3">
      <c r="A44" s="25"/>
      <c r="B44" s="25"/>
    </row>
    <row r="45" spans="1:3">
      <c r="A45" s="25"/>
      <c r="B45" s="25"/>
    </row>
    <row r="46" spans="1:3">
      <c r="A46" s="25"/>
      <c r="B46" s="25"/>
    </row>
    <row r="47" spans="1:3">
      <c r="A47" s="25"/>
      <c r="B47" s="25"/>
    </row>
    <row r="48" spans="1:3">
      <c r="A48" s="25"/>
      <c r="B48" s="25"/>
    </row>
    <row r="49" spans="1:2">
      <c r="A49" s="25"/>
      <c r="B49" s="25"/>
    </row>
    <row r="50" spans="1:2">
      <c r="A50" s="25"/>
      <c r="B50" s="25"/>
    </row>
    <row r="51" spans="1:2">
      <c r="A51" s="25"/>
      <c r="B51" s="25"/>
    </row>
    <row r="52" spans="1:2">
      <c r="A52" s="25"/>
      <c r="B52" s="25"/>
    </row>
    <row r="53" spans="1:2">
      <c r="A53" s="25"/>
      <c r="B53" s="25"/>
    </row>
    <row r="54" spans="1:2">
      <c r="A54" s="25"/>
      <c r="B54" s="25"/>
    </row>
    <row r="55" spans="1:2">
      <c r="A55" s="25"/>
      <c r="B55" s="25"/>
    </row>
    <row r="56" spans="1:2">
      <c r="A56" s="25"/>
      <c r="B56" s="25"/>
    </row>
    <row r="57" spans="1:2">
      <c r="A57" s="25"/>
      <c r="B57" s="25"/>
    </row>
    <row r="58" spans="1:2">
      <c r="A58" s="25"/>
      <c r="B58" s="25"/>
    </row>
    <row r="59" spans="1:2">
      <c r="A59" s="25"/>
      <c r="B59" s="25"/>
    </row>
    <row r="60" spans="1:2">
      <c r="A60" s="25"/>
      <c r="B60" s="25"/>
    </row>
    <row r="61" spans="1:2">
      <c r="A61" s="25"/>
      <c r="B61" s="25"/>
    </row>
    <row r="62" spans="1:2">
      <c r="A62" s="25"/>
      <c r="B62" s="25"/>
    </row>
    <row r="63" spans="1:2">
      <c r="A63" s="25"/>
      <c r="B63" s="25"/>
    </row>
    <row r="64" spans="1:2">
      <c r="A64" s="25"/>
      <c r="B64" s="25"/>
    </row>
    <row r="65" spans="1:2">
      <c r="A65" s="25"/>
      <c r="B65" s="25"/>
    </row>
    <row r="66" spans="1:2">
      <c r="A66" s="25"/>
      <c r="B66" s="25"/>
    </row>
    <row r="67" spans="1:2">
      <c r="A67" s="25"/>
      <c r="B67" s="25"/>
    </row>
    <row r="68" spans="1:2">
      <c r="A68" s="25"/>
      <c r="B68" s="25"/>
    </row>
    <row r="69" spans="1:2">
      <c r="A69" s="25"/>
      <c r="B69" s="25"/>
    </row>
    <row r="70" spans="1:2">
      <c r="A70" s="25"/>
      <c r="B70" s="25"/>
    </row>
    <row r="71" spans="1:2">
      <c r="A71" s="25"/>
      <c r="B71" s="25"/>
    </row>
    <row r="72" spans="1:2">
      <c r="A72" s="25"/>
      <c r="B72" s="25"/>
    </row>
    <row r="73" spans="1:2">
      <c r="A73" s="25"/>
      <c r="B73" s="25"/>
    </row>
    <row r="74" spans="1:2">
      <c r="A74" s="25"/>
      <c r="B74" s="25"/>
    </row>
    <row r="75" spans="1:2">
      <c r="A75" s="25"/>
      <c r="B75" s="25"/>
    </row>
    <row r="76" spans="1:2">
      <c r="A76" s="25"/>
      <c r="B76" s="25"/>
    </row>
    <row r="77" spans="1:2">
      <c r="A77" s="25"/>
      <c r="B77" s="25"/>
    </row>
    <row r="78" spans="1:2">
      <c r="A78" s="25"/>
      <c r="B78" s="25"/>
    </row>
    <row r="79" spans="1:2">
      <c r="A79" s="25"/>
      <c r="B79" s="25"/>
    </row>
    <row r="80" spans="1:2">
      <c r="A80" s="25"/>
      <c r="B80" s="25"/>
    </row>
    <row r="81" spans="1:2">
      <c r="A81" s="25"/>
      <c r="B81" s="25"/>
    </row>
    <row r="82" spans="1:2">
      <c r="A82" s="25"/>
      <c r="B82" s="25"/>
    </row>
  </sheetData>
  <mergeCells count="3">
    <mergeCell ref="G3:H3"/>
    <mergeCell ref="A1:H1"/>
    <mergeCell ref="A24:C24"/>
  </mergeCells>
  <pageMargins left="0.39370078740157483" right="0.39370078740157483" top="0.62992125984251968" bottom="0.59055118110236227" header="0" footer="0.39370078740157483"/>
  <pageSetup paperSize="9" scale="86" orientation="landscape" r:id="rId1"/>
  <headerFooter scaleWithDoc="0"/>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91BB3-F9EF-4C16-B272-7020E2C5E875}">
  <dimension ref="A1:P97"/>
  <sheetViews>
    <sheetView topLeftCell="A8" zoomScale="80" zoomScaleNormal="80" workbookViewId="0">
      <selection activeCell="F96" sqref="F96"/>
    </sheetView>
  </sheetViews>
  <sheetFormatPr defaultRowHeight="12.5"/>
  <cols>
    <col min="1" max="1" width="23.54296875" customWidth="1"/>
    <col min="3" max="3" width="28.90625" bestFit="1" customWidth="1"/>
    <col min="5" max="5" width="33.90625" bestFit="1" customWidth="1"/>
    <col min="6" max="6" width="13.54296875" bestFit="1" customWidth="1"/>
    <col min="7" max="7" width="16.08984375" bestFit="1" customWidth="1"/>
    <col min="8" max="8" width="12.90625" bestFit="1" customWidth="1"/>
    <col min="10" max="10" width="13.54296875" bestFit="1" customWidth="1"/>
    <col min="11" max="11" width="33.90625" bestFit="1" customWidth="1"/>
  </cols>
  <sheetData>
    <row r="1" spans="1:13" ht="18">
      <c r="A1" s="430" t="s">
        <v>376</v>
      </c>
      <c r="B1" s="430"/>
      <c r="C1" s="430"/>
      <c r="D1" s="430"/>
      <c r="E1" s="430"/>
      <c r="F1" s="430"/>
      <c r="G1" s="430"/>
      <c r="H1" s="430"/>
      <c r="I1" s="430"/>
      <c r="J1" s="430"/>
      <c r="K1" s="430"/>
      <c r="L1" s="430"/>
    </row>
    <row r="2" spans="1:13" s="109" customFormat="1" ht="11.5">
      <c r="B2" s="113"/>
      <c r="F2" s="17"/>
      <c r="G2" s="22"/>
      <c r="H2" s="17"/>
      <c r="I2" s="17"/>
      <c r="J2" s="17"/>
    </row>
    <row r="3" spans="1:13" s="109" customFormat="1" ht="11.5">
      <c r="A3" s="28" t="str">
        <f>'[1]2 Property Summary'!D6</f>
        <v>Property Reference Number</v>
      </c>
      <c r="B3" s="46"/>
      <c r="C3" s="29" t="str">
        <f>'[1]2 Property Summary'!D5</f>
        <v>Property Address</v>
      </c>
      <c r="D3" s="29"/>
      <c r="E3" s="29"/>
      <c r="F3" s="30"/>
      <c r="G3" s="42" t="s">
        <v>51</v>
      </c>
      <c r="H3" s="44" t="s">
        <v>52</v>
      </c>
      <c r="I3" s="481" t="s">
        <v>53</v>
      </c>
      <c r="J3" s="481"/>
      <c r="K3" s="45"/>
      <c r="L3" s="45"/>
      <c r="M3" s="108"/>
    </row>
    <row r="4" spans="1:13" s="109" customFormat="1" ht="11.5">
      <c r="A4" s="29"/>
      <c r="B4" s="46"/>
      <c r="C4" s="290" t="s">
        <v>445</v>
      </c>
      <c r="D4" s="32"/>
      <c r="E4" s="29"/>
      <c r="F4" s="30"/>
      <c r="G4" s="43"/>
      <c r="H4" s="110"/>
      <c r="I4" s="30"/>
      <c r="J4" s="30"/>
      <c r="K4" s="31"/>
      <c r="L4" s="31"/>
      <c r="M4" s="108"/>
    </row>
    <row r="5" spans="1:13" s="109" customFormat="1" ht="12" thickBot="1">
      <c r="A5" s="108"/>
      <c r="B5" s="111"/>
      <c r="C5" s="108"/>
      <c r="D5" s="108"/>
      <c r="E5" s="108"/>
      <c r="F5" s="33"/>
      <c r="G5" s="34"/>
      <c r="H5" s="108"/>
      <c r="I5" s="108"/>
      <c r="J5" s="108"/>
      <c r="K5" s="108"/>
      <c r="L5" s="108"/>
      <c r="M5" s="108"/>
    </row>
    <row r="6" spans="1:13" s="109" customFormat="1" ht="35.15" customHeight="1">
      <c r="A6" s="482" t="s">
        <v>55</v>
      </c>
      <c r="B6" s="459"/>
      <c r="C6" s="484" t="s">
        <v>56</v>
      </c>
      <c r="D6" s="484" t="s">
        <v>57</v>
      </c>
      <c r="E6" s="459" t="s">
        <v>58</v>
      </c>
      <c r="F6" s="328" t="s">
        <v>59</v>
      </c>
      <c r="G6" s="313" t="s">
        <v>60</v>
      </c>
      <c r="H6" s="486" t="s">
        <v>61</v>
      </c>
      <c r="I6" s="486" t="s">
        <v>62</v>
      </c>
      <c r="J6" s="328" t="s">
        <v>408</v>
      </c>
      <c r="K6" s="459" t="s">
        <v>63</v>
      </c>
      <c r="L6" s="461" t="s">
        <v>64</v>
      </c>
      <c r="M6" s="108"/>
    </row>
    <row r="7" spans="1:13" s="109" customFormat="1" ht="19.5" customHeight="1" thickBot="1">
      <c r="A7" s="483"/>
      <c r="B7" s="460"/>
      <c r="C7" s="485"/>
      <c r="D7" s="485"/>
      <c r="E7" s="460"/>
      <c r="F7" s="381" t="s">
        <v>442</v>
      </c>
      <c r="G7" s="382">
        <v>45657</v>
      </c>
      <c r="H7" s="487"/>
      <c r="I7" s="487"/>
      <c r="J7" s="381">
        <v>45657</v>
      </c>
      <c r="K7" s="460"/>
      <c r="L7" s="462"/>
      <c r="M7" s="108"/>
    </row>
    <row r="8" spans="1:13" s="109" customFormat="1" ht="24.65" customHeight="1" thickBot="1">
      <c r="A8" s="463" t="s">
        <v>65</v>
      </c>
      <c r="B8" s="464"/>
      <c r="C8" s="464"/>
      <c r="D8" s="464"/>
      <c r="E8" s="464"/>
      <c r="F8" s="464"/>
      <c r="G8" s="464"/>
      <c r="H8" s="464"/>
      <c r="I8" s="464"/>
      <c r="J8" s="464"/>
      <c r="K8" s="464"/>
      <c r="L8" s="465"/>
      <c r="M8" s="108"/>
    </row>
    <row r="9" spans="1:13" s="109" customFormat="1" ht="24.65" customHeight="1">
      <c r="A9" s="466" t="s">
        <v>66</v>
      </c>
      <c r="B9" s="194">
        <v>1</v>
      </c>
      <c r="C9" s="195" t="s">
        <v>67</v>
      </c>
      <c r="D9" s="195" t="s">
        <v>68</v>
      </c>
      <c r="E9" s="195" t="s">
        <v>69</v>
      </c>
      <c r="F9" s="196">
        <f>'Budget Detail (Sch 1) Estate'!F9</f>
        <v>41400</v>
      </c>
      <c r="G9" s="196">
        <f>'Budget Detail (Sch 1) Estate'!G9</f>
        <v>40417.019999999997</v>
      </c>
      <c r="H9" s="383">
        <f>F9-G9</f>
        <v>982.9800000000032</v>
      </c>
      <c r="I9" s="198">
        <f>-1+(F9/G9)</f>
        <v>2.4320942018981162E-2</v>
      </c>
      <c r="J9" s="384">
        <f>'Budget Detail (Sch 1) Estate'!J9</f>
        <v>40417</v>
      </c>
      <c r="K9" s="201" t="s">
        <v>69</v>
      </c>
      <c r="L9" s="202"/>
      <c r="M9" s="108"/>
    </row>
    <row r="10" spans="1:13" s="109" customFormat="1" ht="24.65" customHeight="1">
      <c r="A10" s="466"/>
      <c r="B10" s="147">
        <v>2</v>
      </c>
      <c r="C10" s="148" t="s">
        <v>70</v>
      </c>
      <c r="D10" s="148" t="s">
        <v>71</v>
      </c>
      <c r="E10" s="148" t="s">
        <v>72</v>
      </c>
      <c r="F10" s="196">
        <f>'Budget Detail (Sch 1) Estate'!F10</f>
        <v>2334</v>
      </c>
      <c r="G10" s="196">
        <f>'Budget Detail (Sch 1) Estate'!G10</f>
        <v>1934.1</v>
      </c>
      <c r="H10" s="149">
        <f t="shared" ref="H10:H79" si="0">F10-G10</f>
        <v>399.90000000000009</v>
      </c>
      <c r="I10" s="375">
        <f t="shared" ref="I10:I79" si="1">-1+(F10/G10)</f>
        <v>0.20676283542733054</v>
      </c>
      <c r="J10" s="151">
        <f>'Budget Detail (Sch 1) Estate'!J10</f>
        <v>1934</v>
      </c>
      <c r="K10" s="376" t="s">
        <v>72</v>
      </c>
      <c r="L10" s="153"/>
      <c r="M10" s="108"/>
    </row>
    <row r="11" spans="1:13" s="109" customFormat="1" ht="24.65" hidden="1" customHeight="1">
      <c r="A11" s="466"/>
      <c r="B11" s="147"/>
      <c r="C11" s="148" t="s">
        <v>70</v>
      </c>
      <c r="D11" s="148" t="s">
        <v>73</v>
      </c>
      <c r="E11" s="148" t="s">
        <v>74</v>
      </c>
      <c r="F11" s="151"/>
      <c r="G11" s="196">
        <f>'Budget Detail (Sch 1) Estate'!G11</f>
        <v>0</v>
      </c>
      <c r="H11" s="149">
        <f t="shared" si="0"/>
        <v>0</v>
      </c>
      <c r="I11" s="150" t="e">
        <f t="shared" si="1"/>
        <v>#DIV/0!</v>
      </c>
      <c r="J11" s="200">
        <f>'Budget Detail (Sch 1) Estate'!J11</f>
        <v>0</v>
      </c>
      <c r="K11" s="152" t="s">
        <v>74</v>
      </c>
      <c r="L11" s="153"/>
      <c r="M11" s="108"/>
    </row>
    <row r="12" spans="1:13" s="109" customFormat="1" ht="24.65" hidden="1" customHeight="1">
      <c r="A12" s="466"/>
      <c r="B12" s="147"/>
      <c r="C12" s="148" t="s">
        <v>70</v>
      </c>
      <c r="D12" s="148" t="s">
        <v>75</v>
      </c>
      <c r="E12" s="148" t="s">
        <v>76</v>
      </c>
      <c r="F12" s="151"/>
      <c r="G12" s="196">
        <f>'Budget Detail (Sch 1) Estate'!G12</f>
        <v>0</v>
      </c>
      <c r="H12" s="149">
        <f t="shared" si="0"/>
        <v>0</v>
      </c>
      <c r="I12" s="150" t="e">
        <f t="shared" si="1"/>
        <v>#DIV/0!</v>
      </c>
      <c r="J12" s="144">
        <f>'Budget Detail (Sch 1) Estate'!J12</f>
        <v>0</v>
      </c>
      <c r="K12" s="152" t="s">
        <v>76</v>
      </c>
      <c r="L12" s="153"/>
      <c r="M12" s="108"/>
    </row>
    <row r="13" spans="1:13" s="109" customFormat="1" ht="24.65" hidden="1" customHeight="1">
      <c r="A13" s="466"/>
      <c r="B13" s="147">
        <v>3</v>
      </c>
      <c r="C13" s="148" t="s">
        <v>77</v>
      </c>
      <c r="D13" s="148" t="s">
        <v>78</v>
      </c>
      <c r="E13" s="148" t="s">
        <v>79</v>
      </c>
      <c r="F13" s="151"/>
      <c r="G13" s="196">
        <f>'Budget Detail (Sch 1) Estate'!G13</f>
        <v>0</v>
      </c>
      <c r="H13" s="149">
        <f t="shared" si="0"/>
        <v>0</v>
      </c>
      <c r="I13" s="150" t="e">
        <f t="shared" si="1"/>
        <v>#DIV/0!</v>
      </c>
      <c r="J13" s="144">
        <f>'Budget Detail (Sch 1) Estate'!J13</f>
        <v>0</v>
      </c>
      <c r="K13" s="152" t="s">
        <v>79</v>
      </c>
      <c r="L13" s="153"/>
      <c r="M13" s="108"/>
    </row>
    <row r="14" spans="1:13" s="109" customFormat="1" ht="24.65" hidden="1" customHeight="1">
      <c r="A14" s="466"/>
      <c r="B14" s="147"/>
      <c r="C14" s="148" t="s">
        <v>77</v>
      </c>
      <c r="D14" s="148" t="s">
        <v>80</v>
      </c>
      <c r="E14" s="148" t="s">
        <v>81</v>
      </c>
      <c r="F14" s="151"/>
      <c r="G14" s="196">
        <f>'Budget Detail (Sch 1) Estate'!G14</f>
        <v>0</v>
      </c>
      <c r="H14" s="149">
        <f t="shared" si="0"/>
        <v>0</v>
      </c>
      <c r="I14" s="150" t="e">
        <f t="shared" si="1"/>
        <v>#DIV/0!</v>
      </c>
      <c r="J14" s="144">
        <f>'Budget Detail (Sch 1) Estate'!J14</f>
        <v>0</v>
      </c>
      <c r="K14" s="152" t="s">
        <v>81</v>
      </c>
      <c r="L14" s="153"/>
      <c r="M14" s="108"/>
    </row>
    <row r="15" spans="1:13" s="109" customFormat="1" ht="24.65" hidden="1" customHeight="1">
      <c r="A15" s="466"/>
      <c r="B15" s="147"/>
      <c r="C15" s="148" t="s">
        <v>77</v>
      </c>
      <c r="D15" s="148" t="s">
        <v>82</v>
      </c>
      <c r="E15" s="148" t="s">
        <v>83</v>
      </c>
      <c r="F15" s="151"/>
      <c r="G15" s="196">
        <f>'Budget Detail (Sch 1) Estate'!G15</f>
        <v>0</v>
      </c>
      <c r="H15" s="149">
        <f t="shared" si="0"/>
        <v>0</v>
      </c>
      <c r="I15" s="150" t="e">
        <f t="shared" si="1"/>
        <v>#DIV/0!</v>
      </c>
      <c r="J15" s="144">
        <f>'Budget Detail (Sch 1) Estate'!J15</f>
        <v>0</v>
      </c>
      <c r="K15" s="152" t="s">
        <v>83</v>
      </c>
      <c r="L15" s="153"/>
      <c r="M15" s="108"/>
    </row>
    <row r="16" spans="1:13" s="109" customFormat="1" ht="24.65" hidden="1" customHeight="1">
      <c r="A16" s="466"/>
      <c r="B16" s="147"/>
      <c r="C16" s="148" t="s">
        <v>77</v>
      </c>
      <c r="D16" s="148" t="s">
        <v>84</v>
      </c>
      <c r="E16" s="148" t="s">
        <v>85</v>
      </c>
      <c r="F16" s="151"/>
      <c r="G16" s="196">
        <f>'Budget Detail (Sch 1) Estate'!G16</f>
        <v>0</v>
      </c>
      <c r="H16" s="149">
        <f t="shared" si="0"/>
        <v>0</v>
      </c>
      <c r="I16" s="150" t="e">
        <f t="shared" si="1"/>
        <v>#DIV/0!</v>
      </c>
      <c r="J16" s="144">
        <f>'Budget Detail (Sch 1) Estate'!J16</f>
        <v>0</v>
      </c>
      <c r="K16" s="152" t="s">
        <v>85</v>
      </c>
      <c r="L16" s="153"/>
      <c r="M16" s="108"/>
    </row>
    <row r="17" spans="1:16" s="109" customFormat="1" ht="24.65" hidden="1" customHeight="1">
      <c r="A17" s="466"/>
      <c r="B17" s="147"/>
      <c r="C17" s="148" t="s">
        <v>77</v>
      </c>
      <c r="D17" s="148" t="s">
        <v>86</v>
      </c>
      <c r="E17" s="148" t="s">
        <v>87</v>
      </c>
      <c r="F17" s="151"/>
      <c r="G17" s="196">
        <f>'Budget Detail (Sch 1) Estate'!G17</f>
        <v>0</v>
      </c>
      <c r="H17" s="149">
        <f t="shared" si="0"/>
        <v>0</v>
      </c>
      <c r="I17" s="150" t="e">
        <f t="shared" si="1"/>
        <v>#DIV/0!</v>
      </c>
      <c r="J17" s="377">
        <f>'Budget Detail (Sch 1) Estate'!J17</f>
        <v>0</v>
      </c>
      <c r="K17" s="152" t="s">
        <v>87</v>
      </c>
      <c r="L17" s="153"/>
      <c r="M17" s="108"/>
    </row>
    <row r="18" spans="1:16" s="109" customFormat="1" ht="24.65" customHeight="1">
      <c r="A18" s="466"/>
      <c r="B18" s="147"/>
      <c r="C18" s="148" t="s">
        <v>77</v>
      </c>
      <c r="D18" s="148" t="s">
        <v>88</v>
      </c>
      <c r="E18" s="148" t="s">
        <v>89</v>
      </c>
      <c r="F18" s="196">
        <f>'Budget Detail (Sch 1) Estate'!F18+'Budget Detail (Sch 2)'!F18+'Budget Detail (Sch 3)'!F18+'Budget Detail (Sch 4)'!F18+'Budget Detail (Sch 5)'!F18</f>
        <v>6540</v>
      </c>
      <c r="G18" s="196">
        <f>'Budget Detail (Sch 1) Estate'!G18+'Budget Detail (Sch 2)'!G18+'Budget Detail (Sch 3)'!G18+'Budget Detail (Sch 4)'!G18+'Budget Detail (Sch 5)'!G18</f>
        <v>6230</v>
      </c>
      <c r="H18" s="149">
        <f t="shared" si="0"/>
        <v>310</v>
      </c>
      <c r="I18" s="375">
        <f t="shared" si="1"/>
        <v>4.9759229534510396E-2</v>
      </c>
      <c r="J18" s="196">
        <f>'Budget Detail (Sch 1) Estate'!J18+'Budget Detail (Sch 2)'!J18+'Budget Detail (Sch 3)'!J18+'Budget Detail (Sch 4)'!J18+'Budget Detail (Sch 5)'!J18</f>
        <v>6230</v>
      </c>
      <c r="K18" s="376" t="s">
        <v>89</v>
      </c>
      <c r="L18" s="153"/>
      <c r="M18" s="108"/>
    </row>
    <row r="19" spans="1:16" s="109" customFormat="1" ht="24.65" hidden="1" customHeight="1">
      <c r="A19" s="466"/>
      <c r="B19" s="147"/>
      <c r="C19" s="148" t="s">
        <v>77</v>
      </c>
      <c r="D19" s="148" t="s">
        <v>90</v>
      </c>
      <c r="E19" s="148" t="s">
        <v>91</v>
      </c>
      <c r="F19" s="151"/>
      <c r="G19" s="196">
        <f>'Budget Detail (Sch 1) Estate'!G19+'Budget Detail (Sch 2)'!G19+'Budget Detail (Sch 3)'!G19+'Budget Detail (Sch 4)'!G19+'Budget Detail (Sch 5)'!G19</f>
        <v>0</v>
      </c>
      <c r="H19" s="149">
        <f t="shared" si="0"/>
        <v>0</v>
      </c>
      <c r="I19" s="150" t="e">
        <f t="shared" si="1"/>
        <v>#DIV/0!</v>
      </c>
      <c r="J19" s="384">
        <f>'Budget Detail (Sch 1) Estate'!J19</f>
        <v>0</v>
      </c>
      <c r="K19" s="152" t="s">
        <v>91</v>
      </c>
      <c r="L19" s="153"/>
      <c r="M19" s="108"/>
    </row>
    <row r="20" spans="1:16" s="109" customFormat="1" ht="24.65" customHeight="1">
      <c r="A20" s="466"/>
      <c r="B20" s="147"/>
      <c r="C20" s="148" t="s">
        <v>77</v>
      </c>
      <c r="D20" s="148">
        <v>10370</v>
      </c>
      <c r="E20" s="148" t="s">
        <v>92</v>
      </c>
      <c r="F20" s="196">
        <f>'Budget Detail (Sch 1) Estate'!F20+'Budget Detail (Sch 2)'!F20+'Budget Detail (Sch 3)'!F20+'Budget Detail (Sch 4)'!F20+'Budget Detail (Sch 5)'!F20</f>
        <v>11250</v>
      </c>
      <c r="G20" s="196">
        <f>'Budget Detail (Sch 1) Estate'!G20+'Budget Detail (Sch 2)'!G20+'Budget Detail (Sch 3)'!G20+'Budget Detail (Sch 4)'!G20+'Budget Detail (Sch 5)'!G20</f>
        <v>11117.96</v>
      </c>
      <c r="H20" s="149">
        <f t="shared" si="0"/>
        <v>132.04000000000087</v>
      </c>
      <c r="I20" s="150">
        <f t="shared" si="1"/>
        <v>1.1876279461340067E-2</v>
      </c>
      <c r="J20" s="196">
        <f>'Budget Detail (Sch 1) Estate'!J20+'Budget Detail (Sch 2)'!J20+'Budget Detail (Sch 3)'!J20+'Budget Detail (Sch 4)'!J20+'Budget Detail (Sch 5)'!J20</f>
        <v>11118</v>
      </c>
      <c r="K20" s="152" t="s">
        <v>92</v>
      </c>
      <c r="L20" s="153"/>
      <c r="M20" s="108"/>
      <c r="P20" s="378"/>
    </row>
    <row r="21" spans="1:16" s="109" customFormat="1" ht="24.65" customHeight="1" thickBot="1">
      <c r="A21" s="466"/>
      <c r="B21" s="147">
        <v>4</v>
      </c>
      <c r="C21" s="148" t="s">
        <v>93</v>
      </c>
      <c r="D21" s="148" t="s">
        <v>94</v>
      </c>
      <c r="E21" s="148" t="s">
        <v>95</v>
      </c>
      <c r="F21" s="196">
        <f>'Budget Detail (Sch 1) Estate'!F21+'Budget Detail (Sch 2)'!F21+'Budget Detail (Sch 3)'!F21+'Budget Detail (Sch 4)'!F21+'Budget Detail (Sch 5)'!F21</f>
        <v>7900</v>
      </c>
      <c r="G21" s="196">
        <f>'Budget Detail (Sch 1) Estate'!G21+'Budget Detail (Sch 2)'!G21+'Budget Detail (Sch 3)'!G21+'Budget Detail (Sch 4)'!G21+'Budget Detail (Sch 5)'!G21</f>
        <v>7930</v>
      </c>
      <c r="H21" s="149">
        <f t="shared" si="0"/>
        <v>-30</v>
      </c>
      <c r="I21" s="150">
        <f t="shared" si="1"/>
        <v>-3.7831021437578771E-3</v>
      </c>
      <c r="J21" s="196">
        <f>'Budget Detail (Sch 1) Estate'!J21+'Budget Detail (Sch 2)'!J21+'Budget Detail (Sch 3)'!J21+'Budget Detail (Sch 4)'!J21+'Budget Detail (Sch 5)'!J21</f>
        <v>7820</v>
      </c>
      <c r="K21" s="152" t="s">
        <v>95</v>
      </c>
      <c r="L21" s="153"/>
      <c r="M21" s="108"/>
    </row>
    <row r="22" spans="1:16" s="109" customFormat="1" ht="24.65" hidden="1" customHeight="1">
      <c r="A22" s="466"/>
      <c r="B22" s="158"/>
      <c r="C22" s="148" t="s">
        <v>93</v>
      </c>
      <c r="D22" s="148" t="s">
        <v>96</v>
      </c>
      <c r="E22" s="148" t="s">
        <v>97</v>
      </c>
      <c r="F22" s="151">
        <f>'[1]5 Budget Detail (Sch 1)'!F22+'[1]5 Budget Detail (Sch 2)'!F22+'[1]5 Budget Detail (Sch 3)'!F22+'[1]5 Budget Detail (Sch 4)'!F22+'[1]5 Budget Detail (Sch 5)'!F22</f>
        <v>0</v>
      </c>
      <c r="G22" s="196">
        <f>'Budget Detail (Sch 1) Estate'!G22+'Budget Detail (Sch 2)'!G22+'Budget Detail (Sch 3)'!G22+'Budget Detail (Sch 4)'!G22+'Budget Detail (Sch 5)'!G22</f>
        <v>0</v>
      </c>
      <c r="H22" s="149">
        <f t="shared" si="0"/>
        <v>0</v>
      </c>
      <c r="I22" s="150" t="e">
        <f t="shared" si="1"/>
        <v>#DIV/0!</v>
      </c>
      <c r="J22" s="151">
        <f>'[1]5 Budget Detail (Sch 1)'!J22+'[1]5 Budget Detail (Sch 2)'!J22+'[1]5 Budget Detail (Sch 3)'!J22+'[1]5 Budget Detail (Sch 4)'!J22+'[1]5 Budget Detail (Sch 5)'!J22</f>
        <v>0</v>
      </c>
      <c r="K22" s="152" t="s">
        <v>97</v>
      </c>
      <c r="L22" s="162"/>
      <c r="M22" s="108"/>
    </row>
    <row r="23" spans="1:16" s="109" customFormat="1" ht="24.65" hidden="1" customHeight="1" thickBot="1">
      <c r="A23" s="467"/>
      <c r="B23" s="163"/>
      <c r="C23" s="164" t="s">
        <v>93</v>
      </c>
      <c r="D23" s="164" t="s">
        <v>98</v>
      </c>
      <c r="E23" s="164" t="s">
        <v>99</v>
      </c>
      <c r="F23" s="151">
        <f>'[1]5 Budget Detail (Sch 1)'!F23+'[1]5 Budget Detail (Sch 2)'!F23+'[1]5 Budget Detail (Sch 3)'!F23+'[1]5 Budget Detail (Sch 4)'!F23+'[1]5 Budget Detail (Sch 5)'!F23</f>
        <v>0</v>
      </c>
      <c r="G23" s="196" t="e">
        <f>'Budget Detail (Sch 1) Estate'!G23+'Budget Detail (Sch 2)'!G23+'Budget Detail (Sch 3)'!G23+'Budget Detail (Sch 4)'!G23+'Budget Detail (Sch 5)'!G23</f>
        <v>#REF!</v>
      </c>
      <c r="H23" s="165" t="e">
        <f t="shared" si="0"/>
        <v>#REF!</v>
      </c>
      <c r="I23" s="167" t="e">
        <f t="shared" si="1"/>
        <v>#REF!</v>
      </c>
      <c r="J23" s="151">
        <f>'[1]5 Budget Detail (Sch 1)'!J23+'[1]5 Budget Detail (Sch 2)'!J23+'[1]5 Budget Detail (Sch 3)'!J23+'[1]5 Budget Detail (Sch 4)'!J23+'[1]5 Budget Detail (Sch 5)'!J23</f>
        <v>0</v>
      </c>
      <c r="K23" s="170" t="s">
        <v>99</v>
      </c>
      <c r="L23" s="171"/>
      <c r="M23" s="108"/>
    </row>
    <row r="24" spans="1:16" s="109" customFormat="1" ht="24.65" customHeight="1" thickBot="1">
      <c r="A24" s="468" t="s">
        <v>100</v>
      </c>
      <c r="B24" s="469"/>
      <c r="C24" s="469"/>
      <c r="D24" s="469"/>
      <c r="E24" s="470"/>
      <c r="F24" s="172">
        <f>SUM(F9:F21)</f>
        <v>69424</v>
      </c>
      <c r="G24" s="172">
        <f>G9+G10+G18+G20+G21</f>
        <v>67629.079999999987</v>
      </c>
      <c r="H24" s="172">
        <f>F24-G24</f>
        <v>1794.9200000000128</v>
      </c>
      <c r="I24" s="173">
        <f>-1+(F24/G24)</f>
        <v>2.6540653813418968E-2</v>
      </c>
      <c r="J24" s="172">
        <f>J9+J10+J18+J20+J21</f>
        <v>67519</v>
      </c>
      <c r="K24" s="175"/>
      <c r="L24" s="176"/>
      <c r="M24" s="108"/>
    </row>
    <row r="25" spans="1:16" s="109" customFormat="1" ht="24.65" customHeight="1">
      <c r="A25" s="471" t="s">
        <v>101</v>
      </c>
      <c r="B25" s="177">
        <v>5</v>
      </c>
      <c r="C25" s="178" t="s">
        <v>102</v>
      </c>
      <c r="D25" s="178" t="s">
        <v>103</v>
      </c>
      <c r="E25" s="178" t="s">
        <v>102</v>
      </c>
      <c r="F25" s="196">
        <f>'Budget Detail (Sch 1) Estate'!F25+'Budget Detail (Sch 2)'!F25+'Budget Detail (Sch 3)'!F25+'Budget Detail (Sch 4)'!F25+'Budget Detail (Sch 5)'!F25</f>
        <v>92000</v>
      </c>
      <c r="G25" s="196">
        <f>'Budget Detail (Sch 1) Estate'!G25+'Budget Detail (Sch 2)'!G25+'Budget Detail (Sch 3)'!G25+'Budget Detail (Sch 4)'!G25+'Budget Detail (Sch 5)'!G25</f>
        <v>79000</v>
      </c>
      <c r="H25" s="142">
        <f t="shared" si="0"/>
        <v>13000</v>
      </c>
      <c r="I25" s="143">
        <f t="shared" si="1"/>
        <v>0.16455696202531644</v>
      </c>
      <c r="J25" s="196">
        <f>'Budget Detail (Sch 1) Estate'!J25+'Budget Detail (Sch 2)'!J25+'Budget Detail (Sch 3)'!J25+'Budget Detail (Sch 4)'!J25+'Budget Detail (Sch 5)'!J25</f>
        <v>88900</v>
      </c>
      <c r="K25" s="145" t="s">
        <v>102</v>
      </c>
      <c r="L25" s="146"/>
      <c r="M25" s="112"/>
    </row>
    <row r="26" spans="1:16" s="109" customFormat="1" ht="24.65" customHeight="1">
      <c r="A26" s="472"/>
      <c r="B26" s="182">
        <v>6</v>
      </c>
      <c r="C26" s="183" t="s">
        <v>104</v>
      </c>
      <c r="D26" s="183" t="s">
        <v>105</v>
      </c>
      <c r="E26" s="183" t="s">
        <v>104</v>
      </c>
      <c r="F26" s="196">
        <f>'Budget Detail (Sch 1) Estate'!F26+'Budget Detail (Sch 2)'!F26+'Budget Detail (Sch 3)'!F26+'Budget Detail (Sch 4)'!F26+'Budget Detail (Sch 5)'!F26</f>
        <v>120</v>
      </c>
      <c r="G26" s="196">
        <f>'Budget Detail (Sch 1) Estate'!G26+'Budget Detail (Sch 2)'!G26+'Budget Detail (Sch 3)'!G26+'Budget Detail (Sch 4)'!G26+'Budget Detail (Sch 5)'!G26</f>
        <v>110</v>
      </c>
      <c r="H26" s="149">
        <f t="shared" si="0"/>
        <v>10</v>
      </c>
      <c r="I26" s="150">
        <f t="shared" si="1"/>
        <v>9.0909090909090828E-2</v>
      </c>
      <c r="J26" s="196">
        <f>'Budget Detail (Sch 1) Estate'!J26+'Budget Detail (Sch 2)'!J26+'Budget Detail (Sch 3)'!J26+'Budget Detail (Sch 4)'!J26+'Budget Detail (Sch 5)'!J26</f>
        <v>200</v>
      </c>
      <c r="K26" s="152" t="s">
        <v>104</v>
      </c>
      <c r="L26" s="184"/>
      <c r="M26" s="112"/>
    </row>
    <row r="27" spans="1:16" s="109" customFormat="1" ht="24.65" hidden="1" customHeight="1">
      <c r="A27" s="472"/>
      <c r="B27" s="182">
        <v>7</v>
      </c>
      <c r="C27" s="183" t="s">
        <v>106</v>
      </c>
      <c r="D27" s="183" t="s">
        <v>107</v>
      </c>
      <c r="E27" s="183" t="s">
        <v>106</v>
      </c>
      <c r="F27" s="151"/>
      <c r="G27" s="196" t="e">
        <f>'Budget Detail (Sch 1) Estate'!G27+'Budget Detail (Sch 2)'!G27+'Budget Detail (Sch 3)'!G27+'Budget Detail (Sch 4)'!G27+'Budget Detail (Sch 5)'!G27</f>
        <v>#REF!</v>
      </c>
      <c r="H27" s="149" t="e">
        <f t="shared" si="0"/>
        <v>#REF!</v>
      </c>
      <c r="I27" s="150" t="e">
        <f t="shared" si="1"/>
        <v>#REF!</v>
      </c>
      <c r="J27" s="151">
        <f>'[1]5 Budget Detail (Sch 1)'!J27+'[1]5 Budget Detail (Sch 2)'!J27+'[1]5 Budget Detail (Sch 3)'!J27+'[1]5 Budget Detail (Sch 4)'!J27+'[1]5 Budget Detail (Sch 5)'!J27</f>
        <v>0</v>
      </c>
      <c r="K27" s="152" t="s">
        <v>106</v>
      </c>
      <c r="L27" s="184"/>
      <c r="M27" s="112"/>
    </row>
    <row r="28" spans="1:16" s="109" customFormat="1" ht="24.65" customHeight="1">
      <c r="A28" s="472"/>
      <c r="B28" s="182">
        <v>8</v>
      </c>
      <c r="C28" s="183" t="s">
        <v>108</v>
      </c>
      <c r="D28" s="183" t="s">
        <v>109</v>
      </c>
      <c r="E28" s="183" t="s">
        <v>110</v>
      </c>
      <c r="F28" s="196">
        <f>'Budget Detail (Sch 1) Estate'!F28+'Budget Detail (Sch 2)'!F28+'Budget Detail (Sch 3)'!F28+'Budget Detail (Sch 4)'!F28+'Budget Detail (Sch 5)'!F28</f>
        <v>6750</v>
      </c>
      <c r="G28" s="196">
        <f>'Budget Detail (Sch 1) Estate'!G28+'Budget Detail (Sch 2)'!G28+'Budget Detail (Sch 3)'!G28+'Budget Detail (Sch 4)'!G28+'Budget Detail (Sch 5)'!G28</f>
        <v>6367</v>
      </c>
      <c r="H28" s="149">
        <f t="shared" si="0"/>
        <v>383</v>
      </c>
      <c r="I28" s="150">
        <f t="shared" si="1"/>
        <v>6.0153918643002902E-2</v>
      </c>
      <c r="J28" s="196">
        <f>'Budget Detail (Sch 1) Estate'!J28+'Budget Detail (Sch 2)'!J28+'Budget Detail (Sch 3)'!J28+'Budget Detail (Sch 4)'!J28+'Budget Detail (Sch 5)'!J28</f>
        <v>10460</v>
      </c>
      <c r="K28" s="152" t="s">
        <v>110</v>
      </c>
      <c r="L28" s="184"/>
      <c r="M28" s="112"/>
    </row>
    <row r="29" spans="1:16" s="109" customFormat="1" ht="24.65" customHeight="1" thickBot="1">
      <c r="A29" s="473"/>
      <c r="B29" s="185">
        <v>9</v>
      </c>
      <c r="C29" s="186" t="s">
        <v>111</v>
      </c>
      <c r="D29" s="186" t="s">
        <v>112</v>
      </c>
      <c r="E29" s="186" t="s">
        <v>113</v>
      </c>
      <c r="F29" s="196">
        <f>'Budget Detail (Sch 1) Estate'!F29+'Budget Detail (Sch 2)'!F29+'Budget Detail (Sch 3)'!F29+'Budget Detail (Sch 4)'!F29+'Budget Detail (Sch 5)'!F29</f>
        <v>2300</v>
      </c>
      <c r="G29" s="196">
        <f>'Budget Detail (Sch 1) Estate'!G29+'Budget Detail (Sch 2)'!G29+'Budget Detail (Sch 3)'!G29+'Budget Detail (Sch 4)'!G29+'Budget Detail (Sch 5)'!G29</f>
        <v>2000</v>
      </c>
      <c r="H29" s="165">
        <f t="shared" si="0"/>
        <v>300</v>
      </c>
      <c r="I29" s="167">
        <f t="shared" si="1"/>
        <v>0.14999999999999991</v>
      </c>
      <c r="J29" s="196">
        <f>'Budget Detail (Sch 1) Estate'!J29+'Budget Detail (Sch 2)'!J29+'Budget Detail (Sch 3)'!J29+'Budget Detail (Sch 4)'!J29+'Budget Detail (Sch 5)'!J29</f>
        <v>2065</v>
      </c>
      <c r="K29" s="170" t="s">
        <v>113</v>
      </c>
      <c r="L29" s="171"/>
      <c r="M29" s="108"/>
    </row>
    <row r="30" spans="1:16" s="109" customFormat="1" ht="24.65" customHeight="1" thickBot="1">
      <c r="A30" s="474" t="s">
        <v>100</v>
      </c>
      <c r="B30" s="475"/>
      <c r="C30" s="475"/>
      <c r="D30" s="475"/>
      <c r="E30" s="476"/>
      <c r="F30" s="189">
        <f>SUM(F25:F29)</f>
        <v>101170</v>
      </c>
      <c r="G30" s="189">
        <f>G25+G26+G28+G29</f>
        <v>87477</v>
      </c>
      <c r="H30" s="189">
        <f>F30-G30</f>
        <v>13693</v>
      </c>
      <c r="I30" s="190">
        <f>-1+(F30/G30)</f>
        <v>0.156532574276667</v>
      </c>
      <c r="J30" s="189">
        <f>J25+J26+J28+J29</f>
        <v>101625</v>
      </c>
      <c r="K30" s="192"/>
      <c r="L30" s="193"/>
      <c r="M30" s="108"/>
    </row>
    <row r="31" spans="1:16" s="109" customFormat="1" ht="24.65" customHeight="1">
      <c r="A31" s="477" t="s">
        <v>114</v>
      </c>
      <c r="B31" s="194">
        <v>10</v>
      </c>
      <c r="C31" s="195" t="s">
        <v>115</v>
      </c>
      <c r="D31" s="195" t="s">
        <v>116</v>
      </c>
      <c r="E31" s="195" t="s">
        <v>117</v>
      </c>
      <c r="F31" s="196">
        <f>'Budget Detail (Sch 1) Estate'!F31+'Budget Detail (Sch 2)'!F31+'Budget Detail (Sch 3)'!F31+'Budget Detail (Sch 4)'!F31+'Budget Detail (Sch 5)'!F31</f>
        <v>10500</v>
      </c>
      <c r="G31" s="196">
        <f>'Budget Detail (Sch 1) Estate'!G31+'Budget Detail (Sch 2)'!G31+'Budget Detail (Sch 3)'!G31+'Budget Detail (Sch 4)'!G31+'Budget Detail (Sch 5)'!G31</f>
        <v>8292</v>
      </c>
      <c r="H31" s="196">
        <f t="shared" si="0"/>
        <v>2208</v>
      </c>
      <c r="I31" s="198">
        <f t="shared" si="1"/>
        <v>0.26628075253256145</v>
      </c>
      <c r="J31" s="196">
        <f>'Budget Detail (Sch 1) Estate'!J31+'Budget Detail (Sch 2)'!J31+'Budget Detail (Sch 3)'!J31+'Budget Detail (Sch 4)'!J31+'Budget Detail (Sch 5)'!J31</f>
        <v>10607.36</v>
      </c>
      <c r="K31" s="201" t="s">
        <v>117</v>
      </c>
      <c r="L31" s="202"/>
      <c r="M31" s="108"/>
    </row>
    <row r="32" spans="1:16" s="109" customFormat="1" ht="24.65" customHeight="1">
      <c r="A32" s="477"/>
      <c r="B32" s="147"/>
      <c r="C32" s="148" t="s">
        <v>115</v>
      </c>
      <c r="D32" s="148" t="s">
        <v>118</v>
      </c>
      <c r="E32" s="148" t="s">
        <v>119</v>
      </c>
      <c r="F32" s="196">
        <f>'Budget Detail (Sch 1) Estate'!F32+'Budget Detail (Sch 2)'!F32+'Budget Detail (Sch 3)'!F32+'Budget Detail (Sch 4)'!F31+'Budget Detail (Sch 5)'!F32</f>
        <v>14500</v>
      </c>
      <c r="G32" s="196">
        <f>'Budget Detail (Sch 1) Estate'!G32+'Budget Detail (Sch 2)'!G32+'Budget Detail (Sch 3)'!G32+'Budget Detail (Sch 4)'!G31+'Budget Detail (Sch 5)'!G32</f>
        <v>11224</v>
      </c>
      <c r="H32" s="149">
        <f t="shared" si="0"/>
        <v>3276</v>
      </c>
      <c r="I32" s="150">
        <f t="shared" si="1"/>
        <v>0.29187455452601574</v>
      </c>
      <c r="J32" s="196">
        <f>'Budget Detail (Sch 1) Estate'!J32+'Budget Detail (Sch 2)'!J32+'Budget Detail (Sch 3)'!J32+'Budget Detail (Sch 4)'!J31+'Budget Detail (Sch 5)'!J32</f>
        <v>6576</v>
      </c>
      <c r="K32" s="152" t="s">
        <v>119</v>
      </c>
      <c r="L32" s="153"/>
      <c r="M32" s="108"/>
    </row>
    <row r="33" spans="1:13" s="109" customFormat="1" ht="13">
      <c r="A33" s="477"/>
      <c r="B33" s="147">
        <v>11</v>
      </c>
      <c r="C33" s="148" t="s">
        <v>120</v>
      </c>
      <c r="D33" s="148" t="s">
        <v>121</v>
      </c>
      <c r="E33" s="148" t="s">
        <v>122</v>
      </c>
      <c r="F33" s="196">
        <f>'Budget Detail (Sch 1) Estate'!F33+'Budget Detail (Sch 2)'!F33+'Budget Detail (Sch 3)'!F33+'Budget Detail (Sch 4)'!F32+'Budget Detail (Sch 5)'!F33+'Budget Detail (Sch 6)'!F33+'Budget Detail (Sch 7)'!F33+'Budget Detail (Sch 8)'!F33+'Budget Detail (Sch 9)'!F33</f>
        <v>43050</v>
      </c>
      <c r="G33" s="196">
        <f>'Budget Detail (Sch 1) Estate'!G33+'Budget Detail (Sch 2)'!G33+'Budget Detail (Sch 3)'!G33+'Budget Detail (Sch 4)'!G32+'Budget Detail (Sch 5)'!G33+'Budget Detail (Sch 6)'!G33+'Budget Detail (Sch 7)'!G33+'Budget Detail (Sch 8)'!G33+'Budget Detail (Sch 9)'!G33</f>
        <v>41052</v>
      </c>
      <c r="H33" s="149">
        <f t="shared" si="0"/>
        <v>1998</v>
      </c>
      <c r="I33" s="150">
        <f t="shared" si="1"/>
        <v>4.8669979538146668E-2</v>
      </c>
      <c r="J33" s="196">
        <f>'Budget Detail (Sch 1) Estate'!J33+'Budget Detail (Sch 2)'!J33+'Budget Detail (Sch 3)'!J33+'Budget Detail (Sch 4)'!J32+'Budget Detail (Sch 5)'!J33+'Budget Detail (Sch 6)'!J33+'Budget Detail (Sch 7)'!J33+'Budget Detail (Sch 8)'!J33+'Budget Detail (Sch 9)'!J33</f>
        <v>39186.520000000004</v>
      </c>
      <c r="K33" s="152" t="s">
        <v>122</v>
      </c>
      <c r="L33" s="153"/>
      <c r="M33" s="108"/>
    </row>
    <row r="34" spans="1:13" s="109" customFormat="1" ht="13">
      <c r="A34" s="477"/>
      <c r="B34" s="147"/>
      <c r="C34" s="148" t="s">
        <v>120</v>
      </c>
      <c r="D34" s="148" t="s">
        <v>123</v>
      </c>
      <c r="E34" s="148" t="s">
        <v>124</v>
      </c>
      <c r="F34" s="385">
        <f>'Budget Detail (Sch 2)'!F34+'Budget Detail (Sch 3)'!F34+'Budget Detail (Sch 4)'!F33+'Budget Detail (Sch 5)'!F34</f>
        <v>3860</v>
      </c>
      <c r="G34" s="385">
        <f>'Budget Detail (Sch 2)'!G34+'Budget Detail (Sch 3)'!G34+'Budget Detail (Sch 4)'!G33+'Budget Detail (Sch 5)'!G34</f>
        <v>3860</v>
      </c>
      <c r="H34" s="149">
        <f t="shared" si="0"/>
        <v>0</v>
      </c>
      <c r="I34" s="150">
        <f t="shared" si="1"/>
        <v>0</v>
      </c>
      <c r="J34" s="385">
        <f>'Budget Detail (Sch 2)'!J34+'Budget Detail (Sch 3)'!J34+'Budget Detail (Sch 4)'!J33+'Budget Detail (Sch 5)'!J34</f>
        <v>2981.04</v>
      </c>
      <c r="K34" s="152" t="s">
        <v>124</v>
      </c>
      <c r="L34" s="153"/>
      <c r="M34" s="108"/>
    </row>
    <row r="35" spans="1:13" s="109" customFormat="1" ht="13" hidden="1">
      <c r="A35" s="477"/>
      <c r="B35" s="147"/>
      <c r="C35" s="148" t="s">
        <v>120</v>
      </c>
      <c r="D35" s="148" t="s">
        <v>125</v>
      </c>
      <c r="E35" s="148" t="s">
        <v>126</v>
      </c>
      <c r="F35" s="207"/>
      <c r="G35" s="196" t="e">
        <f>'Budget Detail (Sch 1) Estate'!G35+'Budget Detail (Sch 2)'!G35+'Budget Detail (Sch 3)'!G35+'Budget Detail (Sch 4)'!G35+'Budget Detail (Sch 5)'!G35</f>
        <v>#REF!</v>
      </c>
      <c r="H35" s="149" t="e">
        <f t="shared" si="0"/>
        <v>#REF!</v>
      </c>
      <c r="I35" s="150" t="e">
        <f t="shared" si="1"/>
        <v>#REF!</v>
      </c>
      <c r="J35" s="151">
        <f>'[1]5 Budget Detail (Sch 1)'!J35+'[1]5 Budget Detail (Sch 2)'!J35+'[1]5 Budget Detail (Sch 3)'!J35+'[1]5 Budget Detail (Sch 4)'!J35+'[1]5 Budget Detail (Sch 5)'!J35</f>
        <v>0</v>
      </c>
      <c r="K35" s="152" t="s">
        <v>126</v>
      </c>
      <c r="L35" s="153"/>
      <c r="M35" s="108"/>
    </row>
    <row r="36" spans="1:13" s="109" customFormat="1" ht="13" hidden="1">
      <c r="A36" s="477"/>
      <c r="B36" s="147"/>
      <c r="C36" s="148" t="s">
        <v>120</v>
      </c>
      <c r="D36" s="148" t="s">
        <v>127</v>
      </c>
      <c r="E36" s="148" t="s">
        <v>128</v>
      </c>
      <c r="F36" s="207"/>
      <c r="G36" s="196" t="e">
        <f>'Budget Detail (Sch 1) Estate'!G36+'Budget Detail (Sch 2)'!G36+'Budget Detail (Sch 3)'!G36+'Budget Detail (Sch 4)'!G36+'Budget Detail (Sch 5)'!G36</f>
        <v>#REF!</v>
      </c>
      <c r="H36" s="149" t="e">
        <f t="shared" si="0"/>
        <v>#REF!</v>
      </c>
      <c r="I36" s="150" t="e">
        <f t="shared" si="1"/>
        <v>#REF!</v>
      </c>
      <c r="J36" s="151">
        <f>'[1]5 Budget Detail (Sch 1)'!J36+'[1]5 Budget Detail (Sch 2)'!J36+'[1]5 Budget Detail (Sch 3)'!J36+'[1]5 Budget Detail (Sch 4)'!J36+'[1]5 Budget Detail (Sch 5)'!J36</f>
        <v>0</v>
      </c>
      <c r="K36" s="152" t="s">
        <v>128</v>
      </c>
      <c r="L36" s="153"/>
      <c r="M36" s="108"/>
    </row>
    <row r="37" spans="1:13" s="109" customFormat="1" ht="24.65" customHeight="1">
      <c r="A37" s="477"/>
      <c r="B37" s="147"/>
      <c r="C37" s="148" t="s">
        <v>120</v>
      </c>
      <c r="D37" s="148" t="s">
        <v>129</v>
      </c>
      <c r="E37" s="148" t="s">
        <v>130</v>
      </c>
      <c r="F37" s="196">
        <f>'Budget Detail (Sch 1) Estate'!F37</f>
        <v>29000</v>
      </c>
      <c r="G37" s="196">
        <f>'Budget Detail (Sch 1) Estate'!G37</f>
        <v>27000</v>
      </c>
      <c r="H37" s="149">
        <f t="shared" si="0"/>
        <v>2000</v>
      </c>
      <c r="I37" s="150">
        <f t="shared" si="1"/>
        <v>7.4074074074074181E-2</v>
      </c>
      <c r="J37" s="196">
        <f>'Budget Detail (Sch 1) Estate'!J37</f>
        <v>27700</v>
      </c>
      <c r="K37" s="152" t="s">
        <v>130</v>
      </c>
      <c r="L37" s="153"/>
      <c r="M37" s="108"/>
    </row>
    <row r="38" spans="1:13" s="109" customFormat="1" ht="24.65" customHeight="1">
      <c r="A38" s="477"/>
      <c r="B38" s="147"/>
      <c r="C38" s="148" t="s">
        <v>120</v>
      </c>
      <c r="D38" s="148" t="s">
        <v>131</v>
      </c>
      <c r="E38" s="148" t="s">
        <v>132</v>
      </c>
      <c r="F38" s="196">
        <f>'Budget Detail (Sch 1) Estate'!F38+'Budget Detail (Sch 2)'!F38+'Budget Detail (Sch 3)'!F38+'Budget Detail (Sch 4)'!F37+'Budget Detail (Sch 5)'!F38</f>
        <v>5100</v>
      </c>
      <c r="G38" s="196">
        <f>'Budget Detail (Sch 1) Estate'!G38+'Budget Detail (Sch 2)'!G38+'Budget Detail (Sch 3)'!G38+'Budget Detail (Sch 4)'!G37+'Budget Detail (Sch 5)'!G38</f>
        <v>5070</v>
      </c>
      <c r="H38" s="149">
        <f>F38-G38</f>
        <v>30</v>
      </c>
      <c r="I38" s="150">
        <f>-1+(F38/G38)</f>
        <v>5.9171597633136397E-3</v>
      </c>
      <c r="J38" s="196">
        <f>'Budget Detail (Sch 1) Estate'!J38+'Budget Detail (Sch 2)'!J38+'Budget Detail (Sch 3)'!J38+'Budget Detail (Sch 4)'!J37+'Budget Detail (Sch 5)'!J38</f>
        <v>3660</v>
      </c>
      <c r="K38" s="152" t="s">
        <v>132</v>
      </c>
      <c r="L38" s="153"/>
      <c r="M38" s="108"/>
    </row>
    <row r="39" spans="1:13" s="109" customFormat="1" ht="13">
      <c r="A39" s="477"/>
      <c r="B39" s="147"/>
      <c r="C39" s="148" t="s">
        <v>120</v>
      </c>
      <c r="D39" s="148" t="s">
        <v>133</v>
      </c>
      <c r="E39" s="148" t="s">
        <v>134</v>
      </c>
      <c r="F39" s="196">
        <f>'Budget Detail (Sch 1) Estate'!F39+'Budget Detail (Sch 2)'!F39+'Budget Detail (Sch 3)'!F39+'Budget Detail (Sch 4)'!F39+'Budget Detail (Sch 5)'!F39</f>
        <v>7308</v>
      </c>
      <c r="G39" s="196">
        <f>'Budget Detail (Sch 1) Estate'!G39+'Budget Detail (Sch 2)'!G39+'Budget Detail (Sch 3)'!G39+'Budget Detail (Sch 4)'!G39+'Budget Detail (Sch 5)'!G39</f>
        <v>6500</v>
      </c>
      <c r="H39" s="149">
        <f t="shared" si="0"/>
        <v>808</v>
      </c>
      <c r="I39" s="150">
        <f t="shared" si="1"/>
        <v>0.12430769230769223</v>
      </c>
      <c r="J39" s="196">
        <f>'Budget Detail (Sch 1) Estate'!J39+'Budget Detail (Sch 2)'!J39+'Budget Detail (Sch 3)'!J39+'Budget Detail (Sch 4)'!J39+'Budget Detail (Sch 5)'!J39</f>
        <v>5300</v>
      </c>
      <c r="K39" s="152" t="s">
        <v>134</v>
      </c>
      <c r="L39" s="153"/>
      <c r="M39" s="108"/>
    </row>
    <row r="40" spans="1:13" s="109" customFormat="1" ht="13" hidden="1">
      <c r="A40" s="477"/>
      <c r="B40" s="147">
        <v>12</v>
      </c>
      <c r="C40" s="148" t="s">
        <v>135</v>
      </c>
      <c r="D40" s="148" t="s">
        <v>136</v>
      </c>
      <c r="E40" s="148" t="s">
        <v>137</v>
      </c>
      <c r="F40" s="207"/>
      <c r="G40" s="196" t="e">
        <f>'Budget Detail (Sch 1) Estate'!G40+'Budget Detail (Sch 2)'!G40+'Budget Detail (Sch 3)'!G40+'Budget Detail (Sch 4)'!G40+'Budget Detail (Sch 5)'!G40</f>
        <v>#REF!</v>
      </c>
      <c r="H40" s="149" t="e">
        <f t="shared" si="0"/>
        <v>#REF!</v>
      </c>
      <c r="I40" s="150" t="e">
        <f t="shared" si="1"/>
        <v>#REF!</v>
      </c>
      <c r="J40" s="151">
        <f>'[1]5 Budget Detail (Sch 1)'!J40+'[1]5 Budget Detail (Sch 2)'!J40+'[1]5 Budget Detail (Sch 3)'!J40+'[1]5 Budget Detail (Sch 4)'!J40+'[1]5 Budget Detail (Sch 5)'!J40</f>
        <v>0</v>
      </c>
      <c r="K40" s="152" t="s">
        <v>137</v>
      </c>
      <c r="L40" s="153"/>
      <c r="M40" s="108"/>
    </row>
    <row r="41" spans="1:13" s="109" customFormat="1" ht="13.5" thickBot="1">
      <c r="A41" s="477"/>
      <c r="B41" s="147"/>
      <c r="C41" s="148" t="s">
        <v>135</v>
      </c>
      <c r="D41" s="148" t="s">
        <v>138</v>
      </c>
      <c r="E41" s="148" t="s">
        <v>139</v>
      </c>
      <c r="F41" s="196">
        <f>'Budget Detail (Sch 1) Estate'!F41+'Budget Detail (Sch 2)'!F41+'Budget Detail (Sch 3)'!F41+'Budget Detail (Sch 4)'!F41+'Budget Detail (Sch 5)'!F41</f>
        <v>38000</v>
      </c>
      <c r="G41" s="196">
        <f>'Budget Detail (Sch 1) Estate'!G41+'Budget Detail (Sch 2)'!G41+'Budget Detail (Sch 3)'!G41+'Budget Detail (Sch 4)'!G41+'Budget Detail (Sch 5)'!G41</f>
        <v>38000</v>
      </c>
      <c r="H41" s="149">
        <f t="shared" si="0"/>
        <v>0</v>
      </c>
      <c r="I41" s="150">
        <f t="shared" si="1"/>
        <v>0</v>
      </c>
      <c r="J41" s="196">
        <f>'Budget Detail (Sch 1) Estate'!J41+'Budget Detail (Sch 2)'!J41+'Budget Detail (Sch 3)'!J41+'Budget Detail (Sch 4)'!J41+'Budget Detail (Sch 5)'!J41</f>
        <v>28000</v>
      </c>
      <c r="K41" s="152" t="s">
        <v>139</v>
      </c>
      <c r="L41" s="153"/>
      <c r="M41" s="108"/>
    </row>
    <row r="42" spans="1:13" s="109" customFormat="1" ht="24.65" hidden="1" customHeight="1">
      <c r="A42" s="477"/>
      <c r="B42" s="147"/>
      <c r="C42" s="148" t="s">
        <v>135</v>
      </c>
      <c r="D42" s="148" t="s">
        <v>140</v>
      </c>
      <c r="E42" s="148" t="s">
        <v>141</v>
      </c>
      <c r="F42" s="207"/>
      <c r="G42" s="196" t="e">
        <f>'Budget Detail (Sch 1) Estate'!G42+'Budget Detail (Sch 2)'!G42+'Budget Detail (Sch 3)'!G42+'Budget Detail (Sch 4)'!G42+'Budget Detail (Sch 5)'!G42</f>
        <v>#REF!</v>
      </c>
      <c r="H42" s="149" t="e">
        <f t="shared" si="0"/>
        <v>#REF!</v>
      </c>
      <c r="I42" s="150" t="e">
        <f t="shared" si="1"/>
        <v>#REF!</v>
      </c>
      <c r="J42" s="151">
        <f>'Budget Detail (Sch 2)'!J42+'Budget Detail (Sch 3)'!J42</f>
        <v>0</v>
      </c>
      <c r="K42" s="152" t="s">
        <v>141</v>
      </c>
      <c r="L42" s="153"/>
      <c r="M42" s="108"/>
    </row>
    <row r="43" spans="1:13" s="109" customFormat="1" ht="24.65" hidden="1" customHeight="1">
      <c r="A43" s="477"/>
      <c r="B43" s="147"/>
      <c r="C43" s="148" t="s">
        <v>142</v>
      </c>
      <c r="D43" s="148" t="s">
        <v>143</v>
      </c>
      <c r="E43" s="148" t="s">
        <v>144</v>
      </c>
      <c r="F43" s="207">
        <f>'[1]5 Budget Detail (Sch 1)'!F43+'[1]5 Budget Detail (Sch 2)'!F43+'[1]5 Budget Detail (Sch 3)'!F43+'[1]5 Budget Detail (Sch 4)'!F43+'[1]5 Budget Detail (Sch 5)'!F43</f>
        <v>0</v>
      </c>
      <c r="G43" s="207">
        <f>'[1]5 Budget Detail (Sch 1)'!G43+'[1]5 Budget Detail (Sch 2)'!G43+'[1]5 Budget Detail (Sch 3)'!G43+'[1]5 Budget Detail (Sch 4)'!G43+'[1]5 Budget Detail (Sch 5)'!G43</f>
        <v>0</v>
      </c>
      <c r="H43" s="149">
        <f t="shared" si="0"/>
        <v>0</v>
      </c>
      <c r="I43" s="150" t="e">
        <f t="shared" si="1"/>
        <v>#DIV/0!</v>
      </c>
      <c r="J43" s="151">
        <f>'[1]5 Budget Detail (Sch 1)'!J43+'[1]5 Budget Detail (Sch 2)'!J43+'[1]5 Budget Detail (Sch 3)'!J43+'[1]5 Budget Detail (Sch 4)'!J43+'[1]5 Budget Detail (Sch 5)'!J43</f>
        <v>0</v>
      </c>
      <c r="K43" s="152" t="s">
        <v>144</v>
      </c>
      <c r="L43" s="153"/>
      <c r="M43" s="108"/>
    </row>
    <row r="44" spans="1:13" s="109" customFormat="1" ht="24.65" hidden="1" customHeight="1">
      <c r="A44" s="477"/>
      <c r="B44" s="147">
        <v>13</v>
      </c>
      <c r="C44" s="148" t="s">
        <v>142</v>
      </c>
      <c r="D44" s="148" t="s">
        <v>145</v>
      </c>
      <c r="E44" s="148" t="s">
        <v>146</v>
      </c>
      <c r="F44" s="207">
        <f>'[1]5 Budget Detail (Sch 1)'!F44+'[1]5 Budget Detail (Sch 2)'!F44+'[1]5 Budget Detail (Sch 3)'!F44+'[1]5 Budget Detail (Sch 4)'!F44+'[1]5 Budget Detail (Sch 5)'!F44</f>
        <v>0</v>
      </c>
      <c r="G44" s="207">
        <f>'[1]5 Budget Detail (Sch 1)'!G44+'[1]5 Budget Detail (Sch 2)'!G44+'[1]5 Budget Detail (Sch 3)'!G44+'[1]5 Budget Detail (Sch 4)'!G44+'[1]5 Budget Detail (Sch 5)'!G44</f>
        <v>0</v>
      </c>
      <c r="H44" s="149">
        <f t="shared" si="0"/>
        <v>0</v>
      </c>
      <c r="I44" s="150" t="e">
        <f t="shared" si="1"/>
        <v>#DIV/0!</v>
      </c>
      <c r="J44" s="151">
        <f>'[1]5 Budget Detail (Sch 1)'!J44+'[1]5 Budget Detail (Sch 2)'!J44+'[1]5 Budget Detail (Sch 3)'!J44+'[1]5 Budget Detail (Sch 4)'!J44+'[1]5 Budget Detail (Sch 5)'!J44</f>
        <v>0</v>
      </c>
      <c r="K44" s="152" t="s">
        <v>146</v>
      </c>
      <c r="L44" s="153"/>
      <c r="M44" s="108"/>
    </row>
    <row r="45" spans="1:13" s="109" customFormat="1" ht="24.65" hidden="1" customHeight="1">
      <c r="A45" s="477"/>
      <c r="B45" s="147"/>
      <c r="C45" s="148" t="s">
        <v>142</v>
      </c>
      <c r="D45" s="148" t="s">
        <v>147</v>
      </c>
      <c r="E45" s="148" t="s">
        <v>148</v>
      </c>
      <c r="F45" s="207">
        <f>'[1]5 Budget Detail (Sch 1)'!F45+'[1]5 Budget Detail (Sch 2)'!F45+'[1]5 Budget Detail (Sch 3)'!F45+'[1]5 Budget Detail (Sch 4)'!F45+'[1]5 Budget Detail (Sch 5)'!F45</f>
        <v>0</v>
      </c>
      <c r="G45" s="207">
        <f>'[1]5 Budget Detail (Sch 1)'!G45+'[1]5 Budget Detail (Sch 2)'!G45+'[1]5 Budget Detail (Sch 3)'!G45+'[1]5 Budget Detail (Sch 4)'!G45+'[1]5 Budget Detail (Sch 5)'!G45</f>
        <v>0</v>
      </c>
      <c r="H45" s="149">
        <f t="shared" si="0"/>
        <v>0</v>
      </c>
      <c r="I45" s="150" t="e">
        <f t="shared" si="1"/>
        <v>#DIV/0!</v>
      </c>
      <c r="J45" s="151">
        <f>'[1]5 Budget Detail (Sch 1)'!J45+'[1]5 Budget Detail (Sch 2)'!J45+'[1]5 Budget Detail (Sch 3)'!J45+'[1]5 Budget Detail (Sch 4)'!J45+'[1]5 Budget Detail (Sch 5)'!J45</f>
        <v>0</v>
      </c>
      <c r="K45" s="152" t="s">
        <v>148</v>
      </c>
      <c r="L45" s="153"/>
      <c r="M45" s="108"/>
    </row>
    <row r="46" spans="1:13" s="109" customFormat="1" ht="24.65" hidden="1" customHeight="1">
      <c r="A46" s="477"/>
      <c r="B46" s="147"/>
      <c r="C46" s="148" t="s">
        <v>142</v>
      </c>
      <c r="D46" s="148" t="s">
        <v>149</v>
      </c>
      <c r="E46" s="148" t="s">
        <v>150</v>
      </c>
      <c r="F46" s="207">
        <f>'[1]5 Budget Detail (Sch 1)'!F46+'[1]5 Budget Detail (Sch 2)'!F46+'[1]5 Budget Detail (Sch 3)'!F46+'[1]5 Budget Detail (Sch 4)'!F46+'[1]5 Budget Detail (Sch 5)'!F46</f>
        <v>0</v>
      </c>
      <c r="G46" s="207">
        <f>'[1]5 Budget Detail (Sch 1)'!G46+'[1]5 Budget Detail (Sch 2)'!G46+'[1]5 Budget Detail (Sch 3)'!G46+'[1]5 Budget Detail (Sch 4)'!G46+'[1]5 Budget Detail (Sch 5)'!G46</f>
        <v>0</v>
      </c>
      <c r="H46" s="149">
        <f t="shared" si="0"/>
        <v>0</v>
      </c>
      <c r="I46" s="150" t="e">
        <f t="shared" si="1"/>
        <v>#DIV/0!</v>
      </c>
      <c r="J46" s="151">
        <f>'[1]5 Budget Detail (Sch 1)'!J46+'[1]5 Budget Detail (Sch 2)'!J46+'[1]5 Budget Detail (Sch 3)'!J46+'[1]5 Budget Detail (Sch 4)'!J46+'[1]5 Budget Detail (Sch 5)'!J46</f>
        <v>0</v>
      </c>
      <c r="K46" s="152" t="s">
        <v>150</v>
      </c>
      <c r="L46" s="153"/>
      <c r="M46" s="108"/>
    </row>
    <row r="47" spans="1:13" s="109" customFormat="1" ht="24.65" hidden="1" customHeight="1" thickBot="1">
      <c r="A47" s="477"/>
      <c r="B47" s="158"/>
      <c r="C47" s="203" t="s">
        <v>142</v>
      </c>
      <c r="D47" s="203" t="s">
        <v>151</v>
      </c>
      <c r="E47" s="203" t="s">
        <v>152</v>
      </c>
      <c r="F47" s="207">
        <f>'[1]5 Budget Detail (Sch 1)'!F47+'[1]5 Budget Detail (Sch 2)'!F47+'[1]5 Budget Detail (Sch 3)'!F47+'[1]5 Budget Detail (Sch 4)'!F47+'[1]5 Budget Detail (Sch 5)'!F47</f>
        <v>0</v>
      </c>
      <c r="G47" s="207">
        <f>'[1]5 Budget Detail (Sch 1)'!G47+'[1]5 Budget Detail (Sch 2)'!G47+'[1]5 Budget Detail (Sch 3)'!G47+'[1]5 Budget Detail (Sch 4)'!G47+'[1]5 Budget Detail (Sch 5)'!G47</f>
        <v>0</v>
      </c>
      <c r="H47" s="159">
        <f t="shared" si="0"/>
        <v>0</v>
      </c>
      <c r="I47" s="205" t="e">
        <f t="shared" si="1"/>
        <v>#DIV/0!</v>
      </c>
      <c r="J47" s="151">
        <f>'[1]5 Budget Detail (Sch 1)'!J47+'[1]5 Budget Detail (Sch 2)'!J47+'[1]5 Budget Detail (Sch 3)'!J47+'[1]5 Budget Detail (Sch 4)'!J47+'[1]5 Budget Detail (Sch 5)'!J47</f>
        <v>0</v>
      </c>
      <c r="K47" s="208" t="s">
        <v>152</v>
      </c>
      <c r="L47" s="162"/>
      <c r="M47" s="108"/>
    </row>
    <row r="48" spans="1:13" s="109" customFormat="1" ht="24.65" customHeight="1" thickBot="1">
      <c r="A48" s="468" t="s">
        <v>100</v>
      </c>
      <c r="B48" s="469"/>
      <c r="C48" s="469"/>
      <c r="D48" s="469"/>
      <c r="E48" s="470"/>
      <c r="F48" s="172">
        <f>SUM(F31:F41)</f>
        <v>151318</v>
      </c>
      <c r="G48" s="172">
        <f>SUM(G31,G32,G33,G34,G37,G38,G39,G41)</f>
        <v>140998</v>
      </c>
      <c r="H48" s="172">
        <f>F48-G48</f>
        <v>10320</v>
      </c>
      <c r="I48" s="173">
        <f>-1+(F48/G48)</f>
        <v>7.3192527553582298E-2</v>
      </c>
      <c r="J48" s="172">
        <f>SUM(J31,J32,J33,J34,J37,J38,J39,J41)</f>
        <v>124010.92000000001</v>
      </c>
      <c r="K48" s="175"/>
      <c r="L48" s="176"/>
      <c r="M48" s="108"/>
    </row>
    <row r="49" spans="1:13" s="109" customFormat="1" ht="24.65" customHeight="1">
      <c r="A49" s="453" t="s">
        <v>153</v>
      </c>
      <c r="B49" s="209">
        <v>14</v>
      </c>
      <c r="C49" s="210" t="s">
        <v>154</v>
      </c>
      <c r="D49" s="210" t="s">
        <v>155</v>
      </c>
      <c r="E49" s="210" t="s">
        <v>156</v>
      </c>
      <c r="F49" s="196">
        <f>'Budget Detail (Sch 2)'!F49+'Budget Detail (Sch 3)'!F49+'Budget Detail (Sch 4)'!F48+'Budget Detail (Sch 5)'!F49</f>
        <v>40386</v>
      </c>
      <c r="G49" s="196">
        <f>'Budget Detail (Sch 2)'!G49+'Budget Detail (Sch 3)'!G49+'Budget Detail (Sch 4)'!G48+'Budget Detail (Sch 5)'!G49</f>
        <v>40161</v>
      </c>
      <c r="H49" s="196">
        <f t="shared" si="0"/>
        <v>225</v>
      </c>
      <c r="I49" s="198">
        <f t="shared" si="1"/>
        <v>5.6024501381937153E-3</v>
      </c>
      <c r="J49" s="196">
        <f>'Budget Detail (Sch 2)'!J49+'Budget Detail (Sch 3)'!J49+'Budget Detail (Sch 4)'!J48+'Budget Detail (Sch 5)'!J49</f>
        <v>35500</v>
      </c>
      <c r="K49" s="201" t="s">
        <v>156</v>
      </c>
      <c r="L49" s="202"/>
      <c r="M49" s="108"/>
    </row>
    <row r="50" spans="1:13" s="109" customFormat="1" ht="24.65" hidden="1" customHeight="1">
      <c r="A50" s="454"/>
      <c r="B50" s="211"/>
      <c r="C50" s="183" t="s">
        <v>154</v>
      </c>
      <c r="D50" s="183" t="s">
        <v>157</v>
      </c>
      <c r="E50" s="183" t="s">
        <v>158</v>
      </c>
      <c r="F50" s="207"/>
      <c r="G50" s="196">
        <f>'Budget Detail (Sch 2)'!G50+'Budget Detail (Sch 3)'!G50+'Budget Detail (Sch 4)'!G50+'Budget Detail (Sch 5)'!G50</f>
        <v>0</v>
      </c>
      <c r="H50" s="149">
        <f t="shared" si="0"/>
        <v>0</v>
      </c>
      <c r="I50" s="150" t="e">
        <f t="shared" si="1"/>
        <v>#DIV/0!</v>
      </c>
      <c r="J50" s="151">
        <f>'[1]5 Budget Detail (Sch 1)'!J50+'[1]5 Budget Detail (Sch 2)'!J50+'[1]5 Budget Detail (Sch 3)'!J50+'[1]5 Budget Detail (Sch 4)'!J50+'[1]5 Budget Detail (Sch 5)'!J50</f>
        <v>0</v>
      </c>
      <c r="K50" s="152" t="s">
        <v>158</v>
      </c>
      <c r="L50" s="153"/>
      <c r="M50" s="108"/>
    </row>
    <row r="51" spans="1:13" s="109" customFormat="1" ht="24.65" hidden="1" customHeight="1">
      <c r="A51" s="454"/>
      <c r="B51" s="211"/>
      <c r="C51" s="183" t="s">
        <v>154</v>
      </c>
      <c r="D51" s="183" t="s">
        <v>159</v>
      </c>
      <c r="E51" s="183" t="s">
        <v>160</v>
      </c>
      <c r="F51" s="207"/>
      <c r="G51" s="196">
        <f>'Budget Detail (Sch 2)'!G51+'Budget Detail (Sch 3)'!G51+'Budget Detail (Sch 4)'!G51+'Budget Detail (Sch 5)'!G51</f>
        <v>0</v>
      </c>
      <c r="H51" s="149">
        <f t="shared" si="0"/>
        <v>0</v>
      </c>
      <c r="I51" s="150" t="e">
        <f t="shared" si="1"/>
        <v>#DIV/0!</v>
      </c>
      <c r="J51" s="151">
        <f>'[1]5 Budget Detail (Sch 1)'!J51+'[1]5 Budget Detail (Sch 2)'!J51+'[1]5 Budget Detail (Sch 3)'!J51+'[1]5 Budget Detail (Sch 4)'!J51+'[1]5 Budget Detail (Sch 5)'!J51</f>
        <v>0</v>
      </c>
      <c r="K51" s="152" t="s">
        <v>160</v>
      </c>
      <c r="L51" s="153"/>
      <c r="M51" s="108"/>
    </row>
    <row r="52" spans="1:13" s="109" customFormat="1" ht="24.65" hidden="1" customHeight="1">
      <c r="A52" s="454"/>
      <c r="B52" s="211"/>
      <c r="C52" s="183" t="s">
        <v>154</v>
      </c>
      <c r="D52" s="183" t="s">
        <v>161</v>
      </c>
      <c r="E52" s="183" t="s">
        <v>162</v>
      </c>
      <c r="F52" s="207"/>
      <c r="G52" s="196">
        <f>'Budget Detail (Sch 2)'!G52+'Budget Detail (Sch 3)'!G52+'Budget Detail (Sch 4)'!G52+'Budget Detail (Sch 5)'!G52</f>
        <v>0</v>
      </c>
      <c r="H52" s="149">
        <f t="shared" si="0"/>
        <v>0</v>
      </c>
      <c r="I52" s="150" t="e">
        <f t="shared" si="1"/>
        <v>#DIV/0!</v>
      </c>
      <c r="J52" s="151">
        <f>'[1]5 Budget Detail (Sch 1)'!J52+'[1]5 Budget Detail (Sch 2)'!J52+'[1]5 Budget Detail (Sch 3)'!J52+'[1]5 Budget Detail (Sch 4)'!J52+'[1]5 Budget Detail (Sch 5)'!J52</f>
        <v>0</v>
      </c>
      <c r="K52" s="152" t="s">
        <v>162</v>
      </c>
      <c r="L52" s="153"/>
      <c r="M52" s="108"/>
    </row>
    <row r="53" spans="1:13" s="109" customFormat="1" ht="24.65" hidden="1" customHeight="1">
      <c r="A53" s="454"/>
      <c r="B53" s="211"/>
      <c r="C53" s="183" t="s">
        <v>154</v>
      </c>
      <c r="D53" s="183" t="s">
        <v>163</v>
      </c>
      <c r="E53" s="183" t="s">
        <v>164</v>
      </c>
      <c r="F53" s="207"/>
      <c r="G53" s="196">
        <f>'Budget Detail (Sch 2)'!G53+'Budget Detail (Sch 3)'!G53+'Budget Detail (Sch 4)'!G53+'Budget Detail (Sch 5)'!G53</f>
        <v>2000</v>
      </c>
      <c r="H53" s="149">
        <f t="shared" si="0"/>
        <v>-2000</v>
      </c>
      <c r="I53" s="150">
        <f t="shared" si="1"/>
        <v>-1</v>
      </c>
      <c r="J53" s="151">
        <f>'[1]5 Budget Detail (Sch 1)'!J53+'[1]5 Budget Detail (Sch 2)'!J53+'[1]5 Budget Detail (Sch 3)'!J53+'[1]5 Budget Detail (Sch 4)'!J53+'[1]5 Budget Detail (Sch 5)'!J53</f>
        <v>0</v>
      </c>
      <c r="K53" s="152" t="s">
        <v>164</v>
      </c>
      <c r="L53" s="153"/>
      <c r="M53" s="108"/>
    </row>
    <row r="54" spans="1:13" s="109" customFormat="1" ht="24.65" customHeight="1">
      <c r="A54" s="454"/>
      <c r="B54" s="211">
        <v>15</v>
      </c>
      <c r="C54" s="183" t="s">
        <v>165</v>
      </c>
      <c r="D54" s="183" t="s">
        <v>166</v>
      </c>
      <c r="E54" s="183" t="s">
        <v>167</v>
      </c>
      <c r="F54" s="196">
        <f>'Budget Detail (Sch 2)'!F54+'Budget Detail (Sch 3)'!F54+'Budget Detail (Sch 4)'!F53+'Budget Detail (Sch 5)'!F54</f>
        <v>35640</v>
      </c>
      <c r="G54" s="196">
        <f>'Budget Detail (Sch 2)'!G54+'Budget Detail (Sch 3)'!G54+'Budget Detail (Sch 4)'!G53+'Budget Detail (Sch 5)'!G54</f>
        <v>44140</v>
      </c>
      <c r="H54" s="149">
        <f t="shared" si="0"/>
        <v>-8500</v>
      </c>
      <c r="I54" s="150">
        <f t="shared" si="1"/>
        <v>-0.1925690983235161</v>
      </c>
      <c r="J54" s="196">
        <f>'Budget Detail (Sch 2)'!J54+'Budget Detail (Sch 3)'!J54+'Budget Detail (Sch 4)'!J53+'Budget Detail (Sch 5)'!J54</f>
        <v>41237</v>
      </c>
      <c r="K54" s="152" t="s">
        <v>167</v>
      </c>
      <c r="L54" s="153"/>
      <c r="M54" s="108"/>
    </row>
    <row r="55" spans="1:13" s="109" customFormat="1" ht="24.65" hidden="1" customHeight="1">
      <c r="A55" s="454"/>
      <c r="B55" s="211"/>
      <c r="C55" s="183" t="s">
        <v>165</v>
      </c>
      <c r="D55" s="183" t="s">
        <v>168</v>
      </c>
      <c r="E55" s="183" t="s">
        <v>169</v>
      </c>
      <c r="F55" s="207"/>
      <c r="G55" s="196">
        <f>'Budget Detail (Sch 2)'!G55+'Budget Detail (Sch 3)'!G55+'Budget Detail (Sch 4)'!G55+'Budget Detail (Sch 5)'!G55</f>
        <v>0</v>
      </c>
      <c r="H55" s="149">
        <f t="shared" si="0"/>
        <v>0</v>
      </c>
      <c r="I55" s="150" t="e">
        <f t="shared" si="1"/>
        <v>#DIV/0!</v>
      </c>
      <c r="J55" s="151">
        <f>'[1]5 Budget Detail (Sch 1)'!J55+'[1]5 Budget Detail (Sch 2)'!J55+'[1]5 Budget Detail (Sch 3)'!J55+'[1]5 Budget Detail (Sch 4)'!J55+'[1]5 Budget Detail (Sch 5)'!J55</f>
        <v>0</v>
      </c>
      <c r="K55" s="152" t="s">
        <v>169</v>
      </c>
      <c r="L55" s="153"/>
      <c r="M55" s="108"/>
    </row>
    <row r="56" spans="1:13" s="109" customFormat="1" ht="24.65" hidden="1" customHeight="1">
      <c r="A56" s="454"/>
      <c r="B56" s="211"/>
      <c r="C56" s="183" t="s">
        <v>165</v>
      </c>
      <c r="D56" s="183" t="s">
        <v>170</v>
      </c>
      <c r="E56" s="183" t="s">
        <v>171</v>
      </c>
      <c r="F56" s="207"/>
      <c r="G56" s="196">
        <f>'Budget Detail (Sch 2)'!G56+'Budget Detail (Sch 3)'!G56+'Budget Detail (Sch 4)'!G56+'Budget Detail (Sch 5)'!G56</f>
        <v>0</v>
      </c>
      <c r="H56" s="149">
        <f t="shared" si="0"/>
        <v>0</v>
      </c>
      <c r="I56" s="150" t="e">
        <f t="shared" si="1"/>
        <v>#DIV/0!</v>
      </c>
      <c r="J56" s="151">
        <f>'[1]5 Budget Detail (Sch 1)'!J56+'[1]5 Budget Detail (Sch 2)'!J56+'[1]5 Budget Detail (Sch 3)'!J56+'[1]5 Budget Detail (Sch 4)'!J56+'[1]5 Budget Detail (Sch 5)'!J56</f>
        <v>0</v>
      </c>
      <c r="K56" s="152" t="s">
        <v>171</v>
      </c>
      <c r="L56" s="153"/>
      <c r="M56" s="108"/>
    </row>
    <row r="57" spans="1:13" s="109" customFormat="1" ht="24.65" hidden="1" customHeight="1">
      <c r="A57" s="454"/>
      <c r="B57" s="211"/>
      <c r="C57" s="183" t="s">
        <v>165</v>
      </c>
      <c r="D57" s="183" t="s">
        <v>172</v>
      </c>
      <c r="E57" s="183" t="s">
        <v>173</v>
      </c>
      <c r="F57" s="207"/>
      <c r="G57" s="196">
        <f>'Budget Detail (Sch 2)'!G57+'Budget Detail (Sch 3)'!G57+'Budget Detail (Sch 4)'!G57+'Budget Detail (Sch 5)'!G57</f>
        <v>0</v>
      </c>
      <c r="H57" s="149">
        <f t="shared" si="0"/>
        <v>0</v>
      </c>
      <c r="I57" s="150" t="e">
        <f t="shared" si="1"/>
        <v>#DIV/0!</v>
      </c>
      <c r="J57" s="151">
        <f>'[1]5 Budget Detail (Sch 1)'!J57+'[1]5 Budget Detail (Sch 2)'!J57+'[1]5 Budget Detail (Sch 3)'!J57+'[1]5 Budget Detail (Sch 4)'!J57+'[1]5 Budget Detail (Sch 5)'!J57</f>
        <v>0</v>
      </c>
      <c r="K57" s="152" t="s">
        <v>173</v>
      </c>
      <c r="L57" s="153"/>
      <c r="M57" s="108"/>
    </row>
    <row r="58" spans="1:13" s="109" customFormat="1" ht="24.65" hidden="1" customHeight="1">
      <c r="A58" s="454"/>
      <c r="B58" s="211">
        <v>16</v>
      </c>
      <c r="C58" s="183" t="s">
        <v>174</v>
      </c>
      <c r="D58" s="183" t="s">
        <v>175</v>
      </c>
      <c r="E58" s="183" t="s">
        <v>176</v>
      </c>
      <c r="F58" s="207"/>
      <c r="G58" s="196">
        <f>'Budget Detail (Sch 2)'!G58+'Budget Detail (Sch 3)'!G58+'Budget Detail (Sch 4)'!G58+'Budget Detail (Sch 5)'!G58</f>
        <v>0</v>
      </c>
      <c r="H58" s="149">
        <f t="shared" si="0"/>
        <v>0</v>
      </c>
      <c r="I58" s="150" t="e">
        <f t="shared" si="1"/>
        <v>#DIV/0!</v>
      </c>
      <c r="J58" s="151">
        <f>'[1]5 Budget Detail (Sch 1)'!J58+'[1]5 Budget Detail (Sch 2)'!J58+'[1]5 Budget Detail (Sch 3)'!J58+'[1]5 Budget Detail (Sch 4)'!J58+'[1]5 Budget Detail (Sch 5)'!J58</f>
        <v>0</v>
      </c>
      <c r="K58" s="152" t="s">
        <v>176</v>
      </c>
      <c r="L58" s="153"/>
      <c r="M58" s="108"/>
    </row>
    <row r="59" spans="1:13" s="109" customFormat="1" ht="24.65" hidden="1" customHeight="1">
      <c r="A59" s="454"/>
      <c r="B59" s="211"/>
      <c r="C59" s="183" t="s">
        <v>174</v>
      </c>
      <c r="D59" s="183" t="s">
        <v>177</v>
      </c>
      <c r="E59" s="183" t="s">
        <v>178</v>
      </c>
      <c r="F59" s="207"/>
      <c r="G59" s="196">
        <f>'Budget Detail (Sch 2)'!G59+'Budget Detail (Sch 3)'!G59+'Budget Detail (Sch 4)'!G59+'Budget Detail (Sch 5)'!G59</f>
        <v>8000</v>
      </c>
      <c r="H59" s="149">
        <f t="shared" si="0"/>
        <v>-8000</v>
      </c>
      <c r="I59" s="150">
        <f t="shared" si="1"/>
        <v>-1</v>
      </c>
      <c r="J59" s="151">
        <f>'[1]5 Budget Detail (Sch 1)'!J59+'[1]5 Budget Detail (Sch 2)'!J59+'[1]5 Budget Detail (Sch 3)'!J59+'[1]5 Budget Detail (Sch 4)'!J59+'[1]5 Budget Detail (Sch 5)'!J59</f>
        <v>0</v>
      </c>
      <c r="K59" s="152" t="s">
        <v>178</v>
      </c>
      <c r="L59" s="153"/>
      <c r="M59" s="108"/>
    </row>
    <row r="60" spans="1:13" s="109" customFormat="1" ht="24.65" customHeight="1">
      <c r="A60" s="454"/>
      <c r="B60" s="211">
        <v>17</v>
      </c>
      <c r="C60" s="183" t="s">
        <v>179</v>
      </c>
      <c r="D60" s="183" t="s">
        <v>180</v>
      </c>
      <c r="E60" s="183" t="s">
        <v>181</v>
      </c>
      <c r="F60" s="196">
        <f>+'Budget Detail (Sch 2)'!F60+'Budget Detail (Sch 3)'!F60+'Budget Detail (Sch 4)'!F59+'Budget Detail (Sch 5)'!F60+'Budget Detail (Sch 6)'!F60+'Budget Detail (Sch 7)'!F60+'Budget Detail (Sch 8)'!F60+'Budget Detail (Sch 9)'!F60</f>
        <v>24500</v>
      </c>
      <c r="G60" s="196">
        <f>+'Budget Detail (Sch 2)'!G60+'Budget Detail (Sch 3)'!G60+'Budget Detail (Sch 4)'!G59+'Budget Detail (Sch 5)'!G60+'Budget Detail (Sch 6)'!G60+'Budget Detail (Sch 7)'!G60+'Budget Detail (Sch 8)'!G60+'Budget Detail (Sch 9)'!G60</f>
        <v>34000</v>
      </c>
      <c r="H60" s="149">
        <f t="shared" si="0"/>
        <v>-9500</v>
      </c>
      <c r="I60" s="150">
        <f t="shared" si="1"/>
        <v>-0.27941176470588236</v>
      </c>
      <c r="J60" s="196">
        <f>+'Budget Detail (Sch 2)'!J60+'Budget Detail (Sch 3)'!J60+'Budget Detail (Sch 4)'!J59+'Budget Detail (Sch 5)'!J60+'Budget Detail (Sch 6)'!J60+'Budget Detail (Sch 7)'!J60+'Budget Detail (Sch 8)'!J60+'Budget Detail (Sch 9)'!J60</f>
        <v>22300</v>
      </c>
      <c r="K60" s="152" t="s">
        <v>181</v>
      </c>
      <c r="L60" s="153"/>
      <c r="M60" s="108"/>
    </row>
    <row r="61" spans="1:13" s="109" customFormat="1" ht="24.65" hidden="1" customHeight="1">
      <c r="A61" s="454"/>
      <c r="B61" s="211"/>
      <c r="C61" s="183" t="s">
        <v>179</v>
      </c>
      <c r="D61" s="183" t="s">
        <v>182</v>
      </c>
      <c r="E61" s="183" t="s">
        <v>183</v>
      </c>
      <c r="F61" s="207"/>
      <c r="G61" s="207"/>
      <c r="H61" s="149">
        <f t="shared" si="0"/>
        <v>0</v>
      </c>
      <c r="I61" s="150" t="e">
        <f t="shared" si="1"/>
        <v>#DIV/0!</v>
      </c>
      <c r="J61" s="151">
        <f>'[1]5 Budget Detail (Sch 1)'!J61+'[1]5 Budget Detail (Sch 2)'!J61+'[1]5 Budget Detail (Sch 3)'!J61+'[1]5 Budget Detail (Sch 4)'!J61+'[1]5 Budget Detail (Sch 5)'!J61</f>
        <v>0</v>
      </c>
      <c r="K61" s="152" t="s">
        <v>183</v>
      </c>
      <c r="L61" s="153"/>
      <c r="M61" s="108"/>
    </row>
    <row r="62" spans="1:13" s="109" customFormat="1" ht="24.65" hidden="1" customHeight="1">
      <c r="A62" s="454"/>
      <c r="B62" s="211"/>
      <c r="C62" s="183" t="s">
        <v>179</v>
      </c>
      <c r="D62" s="183" t="s">
        <v>184</v>
      </c>
      <c r="E62" s="183" t="s">
        <v>185</v>
      </c>
      <c r="F62" s="207"/>
      <c r="G62" s="207"/>
      <c r="H62" s="149">
        <f t="shared" si="0"/>
        <v>0</v>
      </c>
      <c r="I62" s="150" t="e">
        <f t="shared" si="1"/>
        <v>#DIV/0!</v>
      </c>
      <c r="J62" s="151">
        <f>'[1]5 Budget Detail (Sch 1)'!J62+'[1]5 Budget Detail (Sch 2)'!J62+'[1]5 Budget Detail (Sch 3)'!J62+'[1]5 Budget Detail (Sch 4)'!J62+'[1]5 Budget Detail (Sch 5)'!J62</f>
        <v>0</v>
      </c>
      <c r="K62" s="152" t="s">
        <v>185</v>
      </c>
      <c r="L62" s="153"/>
      <c r="M62" s="108"/>
    </row>
    <row r="63" spans="1:13" s="109" customFormat="1" ht="24.65" hidden="1" customHeight="1">
      <c r="A63" s="454"/>
      <c r="B63" s="211"/>
      <c r="C63" s="183" t="s">
        <v>179</v>
      </c>
      <c r="D63" s="183" t="s">
        <v>186</v>
      </c>
      <c r="E63" s="183" t="s">
        <v>187</v>
      </c>
      <c r="F63" s="207"/>
      <c r="G63" s="207"/>
      <c r="H63" s="149">
        <f t="shared" si="0"/>
        <v>0</v>
      </c>
      <c r="I63" s="150" t="e">
        <f t="shared" si="1"/>
        <v>#DIV/0!</v>
      </c>
      <c r="J63" s="151">
        <f>'[1]5 Budget Detail (Sch 1)'!J63+'[1]5 Budget Detail (Sch 2)'!J63+'[1]5 Budget Detail (Sch 3)'!J63+'[1]5 Budget Detail (Sch 4)'!J63+'[1]5 Budget Detail (Sch 5)'!J63</f>
        <v>0</v>
      </c>
      <c r="K63" s="152" t="s">
        <v>187</v>
      </c>
      <c r="L63" s="153"/>
      <c r="M63" s="108"/>
    </row>
    <row r="64" spans="1:13" s="21" customFormat="1" ht="24.65" customHeight="1" thickBot="1">
      <c r="A64" s="455"/>
      <c r="B64" s="213"/>
      <c r="C64" s="214" t="s">
        <v>179</v>
      </c>
      <c r="D64" s="214" t="s">
        <v>188</v>
      </c>
      <c r="E64" s="214" t="s">
        <v>189</v>
      </c>
      <c r="F64" s="196">
        <f>'Budget Detail (Sch 1) Estate'!F64</f>
        <v>15000</v>
      </c>
      <c r="G64" s="196">
        <f>'Budget Detail (Sch 1) Estate'!G64</f>
        <v>21000</v>
      </c>
      <c r="H64" s="159">
        <f t="shared" si="0"/>
        <v>-6000</v>
      </c>
      <c r="I64" s="205">
        <f t="shared" si="1"/>
        <v>-0.2857142857142857</v>
      </c>
      <c r="J64" s="196">
        <f>'Budget Detail (Sch 1) Estate'!J64</f>
        <v>11000</v>
      </c>
      <c r="K64" s="208" t="s">
        <v>189</v>
      </c>
      <c r="L64" s="216"/>
      <c r="M64" s="35"/>
    </row>
    <row r="65" spans="1:13" s="21" customFormat="1" ht="24.65" customHeight="1" thickBot="1">
      <c r="A65" s="478" t="s">
        <v>100</v>
      </c>
      <c r="B65" s="479"/>
      <c r="C65" s="479"/>
      <c r="D65" s="479"/>
      <c r="E65" s="480"/>
      <c r="F65" s="189">
        <f>SUM(F49:F64)</f>
        <v>115526</v>
      </c>
      <c r="G65" s="189">
        <f>SUM(G49,G54,G60,G64,)</f>
        <v>139301</v>
      </c>
      <c r="H65" s="189">
        <f>F65-G65</f>
        <v>-23775</v>
      </c>
      <c r="I65" s="190">
        <f>-1+(F65/G65)</f>
        <v>-0.17067357736125366</v>
      </c>
      <c r="J65" s="189">
        <f>SUM(J49,J54,J60,J64,)</f>
        <v>110037</v>
      </c>
      <c r="K65" s="192"/>
      <c r="L65" s="218"/>
      <c r="M65" s="35"/>
    </row>
    <row r="66" spans="1:13" s="21" customFormat="1" ht="24.65" hidden="1" customHeight="1">
      <c r="A66" s="456" t="s">
        <v>190</v>
      </c>
      <c r="B66" s="219">
        <v>18</v>
      </c>
      <c r="C66" s="195" t="s">
        <v>191</v>
      </c>
      <c r="D66" s="195" t="s">
        <v>192</v>
      </c>
      <c r="E66" s="195" t="s">
        <v>191</v>
      </c>
      <c r="F66" s="207">
        <f>'[1]5 Budget Detail (Sch 1)'!F66+'[1]5 Budget Detail (Sch 2)'!F66+'[1]5 Budget Detail (Sch 3)'!F66+'[1]5 Budget Detail (Sch 4)'!F66+'[1]5 Budget Detail (Sch 5)'!F66</f>
        <v>0</v>
      </c>
      <c r="G66" s="207">
        <f>'[1]5 Budget Detail (Sch 1)'!G66+'[1]5 Budget Detail (Sch 2)'!G66+'[1]5 Budget Detail (Sch 3)'!G66+'[1]5 Budget Detail (Sch 4)'!G66+'[1]5 Budget Detail (Sch 5)'!G66</f>
        <v>0</v>
      </c>
      <c r="H66" s="196">
        <f t="shared" si="0"/>
        <v>0</v>
      </c>
      <c r="I66" s="198" t="e">
        <f t="shared" si="1"/>
        <v>#DIV/0!</v>
      </c>
      <c r="J66" s="200">
        <f>'[1]5 Budget Detail (Sch 1)'!J66+'[1]5 Budget Detail (Sch 2)'!J66+'[1]5 Budget Detail (Sch 3)'!J66+'[1]5 Budget Detail (Sch 4)'!J66+'[1]5 Budget Detail (Sch 5)'!J66</f>
        <v>0</v>
      </c>
      <c r="K66" s="201" t="s">
        <v>191</v>
      </c>
      <c r="L66" s="222"/>
      <c r="M66" s="35"/>
    </row>
    <row r="67" spans="1:13" s="21" customFormat="1" ht="24.65" hidden="1" customHeight="1">
      <c r="A67" s="457"/>
      <c r="B67" s="223">
        <v>19</v>
      </c>
      <c r="C67" s="148" t="s">
        <v>44</v>
      </c>
      <c r="D67" s="148" t="s">
        <v>193</v>
      </c>
      <c r="E67" s="148" t="s">
        <v>194</v>
      </c>
      <c r="F67" s="207">
        <f>'[1]5 Budget Detail (Sch 1)'!F67+'[1]5 Budget Detail (Sch 2)'!F67+'[1]5 Budget Detail (Sch 3)'!F67+'[1]5 Budget Detail (Sch 4)'!F67+'[1]5 Budget Detail (Sch 5)'!F67</f>
        <v>0</v>
      </c>
      <c r="G67" s="207">
        <f>'[1]5 Budget Detail (Sch 1)'!G67+'[1]5 Budget Detail (Sch 2)'!G67+'[1]5 Budget Detail (Sch 3)'!G67+'[1]5 Budget Detail (Sch 4)'!G67+'[1]5 Budget Detail (Sch 5)'!G67</f>
        <v>0</v>
      </c>
      <c r="H67" s="149">
        <f t="shared" si="0"/>
        <v>0</v>
      </c>
      <c r="I67" s="150" t="e">
        <f t="shared" si="1"/>
        <v>#DIV/0!</v>
      </c>
      <c r="J67" s="200">
        <f>'[1]5 Budget Detail (Sch 1)'!J67+'[1]5 Budget Detail (Sch 2)'!J67+'[1]5 Budget Detail (Sch 3)'!J67+'[1]5 Budget Detail (Sch 4)'!J67+'[1]5 Budget Detail (Sch 5)'!J67</f>
        <v>0</v>
      </c>
      <c r="K67" s="152" t="s">
        <v>194</v>
      </c>
      <c r="L67" s="224"/>
      <c r="M67" s="35"/>
    </row>
    <row r="68" spans="1:13" s="21" customFormat="1" ht="24.65" hidden="1" customHeight="1">
      <c r="A68" s="457"/>
      <c r="B68" s="223"/>
      <c r="C68" s="148" t="s">
        <v>44</v>
      </c>
      <c r="D68" s="148" t="s">
        <v>195</v>
      </c>
      <c r="E68" s="148" t="s">
        <v>196</v>
      </c>
      <c r="F68" s="207">
        <f>'[1]5 Budget Detail (Sch 1)'!F68+'[1]5 Budget Detail (Sch 2)'!F68+'[1]5 Budget Detail (Sch 3)'!F68+'[1]5 Budget Detail (Sch 4)'!F68+'[1]5 Budget Detail (Sch 5)'!F68</f>
        <v>0</v>
      </c>
      <c r="G68" s="207">
        <f>'[1]5 Budget Detail (Sch 1)'!G68+'[1]5 Budget Detail (Sch 2)'!G68+'[1]5 Budget Detail (Sch 3)'!G68+'[1]5 Budget Detail (Sch 4)'!G68+'[1]5 Budget Detail (Sch 5)'!G68</f>
        <v>0</v>
      </c>
      <c r="H68" s="149">
        <f t="shared" si="0"/>
        <v>0</v>
      </c>
      <c r="I68" s="150" t="e">
        <f t="shared" si="1"/>
        <v>#DIV/0!</v>
      </c>
      <c r="J68" s="200">
        <f>'[1]5 Budget Detail (Sch 1)'!J68+'[1]5 Budget Detail (Sch 2)'!J68+'[1]5 Budget Detail (Sch 3)'!J68+'[1]5 Budget Detail (Sch 4)'!J68+'[1]5 Budget Detail (Sch 5)'!J68</f>
        <v>0</v>
      </c>
      <c r="K68" s="152" t="s">
        <v>196</v>
      </c>
      <c r="L68" s="224"/>
      <c r="M68" s="35"/>
    </row>
    <row r="69" spans="1:13" s="21" customFormat="1" ht="24.65" hidden="1" customHeight="1">
      <c r="A69" s="457"/>
      <c r="B69" s="223"/>
      <c r="C69" s="148" t="s">
        <v>44</v>
      </c>
      <c r="D69" s="148" t="s">
        <v>197</v>
      </c>
      <c r="E69" s="148" t="s">
        <v>198</v>
      </c>
      <c r="F69" s="207">
        <f>'[1]5 Budget Detail (Sch 1)'!F69+'[1]5 Budget Detail (Sch 2)'!F69+'[1]5 Budget Detail (Sch 3)'!F69+'[1]5 Budget Detail (Sch 4)'!F69+'[1]5 Budget Detail (Sch 5)'!F69</f>
        <v>0</v>
      </c>
      <c r="G69" s="207">
        <f>'[1]5 Budget Detail (Sch 1)'!G69+'[1]5 Budget Detail (Sch 2)'!G69+'[1]5 Budget Detail (Sch 3)'!G69+'[1]5 Budget Detail (Sch 4)'!G69+'[1]5 Budget Detail (Sch 5)'!G69</f>
        <v>0</v>
      </c>
      <c r="H69" s="149">
        <f t="shared" si="0"/>
        <v>0</v>
      </c>
      <c r="I69" s="150" t="e">
        <f t="shared" si="1"/>
        <v>#DIV/0!</v>
      </c>
      <c r="J69" s="200">
        <f>'[1]5 Budget Detail (Sch 1)'!J69+'[1]5 Budget Detail (Sch 2)'!J69+'[1]5 Budget Detail (Sch 3)'!J69+'[1]5 Budget Detail (Sch 4)'!J69+'[1]5 Budget Detail (Sch 5)'!J69</f>
        <v>0</v>
      </c>
      <c r="K69" s="152" t="s">
        <v>198</v>
      </c>
      <c r="L69" s="224"/>
      <c r="M69" s="35"/>
    </row>
    <row r="70" spans="1:13" s="21" customFormat="1" ht="24.65" hidden="1" customHeight="1">
      <c r="A70" s="457"/>
      <c r="B70" s="223"/>
      <c r="C70" s="148" t="s">
        <v>44</v>
      </c>
      <c r="D70" s="148" t="s">
        <v>199</v>
      </c>
      <c r="E70" s="148" t="s">
        <v>200</v>
      </c>
      <c r="F70" s="207">
        <f>'[1]5 Budget Detail (Sch 1)'!F70+'[1]5 Budget Detail (Sch 2)'!F70+'[1]5 Budget Detail (Sch 3)'!F70+'[1]5 Budget Detail (Sch 4)'!F70+'[1]5 Budget Detail (Sch 5)'!F70</f>
        <v>0</v>
      </c>
      <c r="G70" s="207">
        <f>'[1]5 Budget Detail (Sch 1)'!G70+'[1]5 Budget Detail (Sch 2)'!G70+'[1]5 Budget Detail (Sch 3)'!G70+'[1]5 Budget Detail (Sch 4)'!G70+'[1]5 Budget Detail (Sch 5)'!G70</f>
        <v>0</v>
      </c>
      <c r="H70" s="149">
        <f t="shared" si="0"/>
        <v>0</v>
      </c>
      <c r="I70" s="150" t="e">
        <f t="shared" si="1"/>
        <v>#DIV/0!</v>
      </c>
      <c r="J70" s="200">
        <f>'[1]5 Budget Detail (Sch 1)'!J70+'[1]5 Budget Detail (Sch 2)'!J70+'[1]5 Budget Detail (Sch 3)'!J70+'[1]5 Budget Detail (Sch 4)'!J70+'[1]5 Budget Detail (Sch 5)'!J70</f>
        <v>0</v>
      </c>
      <c r="K70" s="152" t="s">
        <v>200</v>
      </c>
      <c r="L70" s="224"/>
      <c r="M70" s="35"/>
    </row>
    <row r="71" spans="1:13" s="21" customFormat="1" ht="24.65" hidden="1" customHeight="1">
      <c r="A71" s="457"/>
      <c r="B71" s="223"/>
      <c r="C71" s="148" t="s">
        <v>44</v>
      </c>
      <c r="D71" s="148" t="s">
        <v>201</v>
      </c>
      <c r="E71" s="148" t="s">
        <v>202</v>
      </c>
      <c r="F71" s="207">
        <f>'[1]5 Budget Detail (Sch 1)'!F71+'[1]5 Budget Detail (Sch 2)'!F71+'[1]5 Budget Detail (Sch 3)'!F71+'[1]5 Budget Detail (Sch 4)'!F71+'[1]5 Budget Detail (Sch 5)'!F71</f>
        <v>0</v>
      </c>
      <c r="G71" s="207">
        <f>'[1]5 Budget Detail (Sch 1)'!G71+'[1]5 Budget Detail (Sch 2)'!G71+'[1]5 Budget Detail (Sch 3)'!G71+'[1]5 Budget Detail (Sch 4)'!G71+'[1]5 Budget Detail (Sch 5)'!G71</f>
        <v>0</v>
      </c>
      <c r="H71" s="149">
        <f t="shared" si="0"/>
        <v>0</v>
      </c>
      <c r="I71" s="150" t="e">
        <f t="shared" si="1"/>
        <v>#DIV/0!</v>
      </c>
      <c r="J71" s="200">
        <f>'[1]5 Budget Detail (Sch 1)'!J71+'[1]5 Budget Detail (Sch 2)'!J71+'[1]5 Budget Detail (Sch 3)'!J71+'[1]5 Budget Detail (Sch 4)'!J71+'[1]5 Budget Detail (Sch 5)'!J71</f>
        <v>0</v>
      </c>
      <c r="K71" s="152" t="s">
        <v>202</v>
      </c>
      <c r="L71" s="224"/>
      <c r="M71" s="35"/>
    </row>
    <row r="72" spans="1:13" s="21" customFormat="1" ht="24.65" hidden="1" customHeight="1">
      <c r="A72" s="457"/>
      <c r="B72" s="223">
        <v>20</v>
      </c>
      <c r="C72" s="148" t="s">
        <v>203</v>
      </c>
      <c r="D72" s="148" t="s">
        <v>204</v>
      </c>
      <c r="E72" s="148" t="s">
        <v>205</v>
      </c>
      <c r="F72" s="207">
        <f>'[1]5 Budget Detail (Sch 1)'!F72+'[1]5 Budget Detail (Sch 2)'!F72+'[1]5 Budget Detail (Sch 3)'!F72+'[1]5 Budget Detail (Sch 4)'!F72+'[1]5 Budget Detail (Sch 5)'!F72</f>
        <v>0</v>
      </c>
      <c r="G72" s="207">
        <f>'[1]5 Budget Detail (Sch 1)'!G72+'[1]5 Budget Detail (Sch 2)'!G72+'[1]5 Budget Detail (Sch 3)'!G72+'[1]5 Budget Detail (Sch 4)'!G72+'[1]5 Budget Detail (Sch 5)'!G72</f>
        <v>0</v>
      </c>
      <c r="H72" s="149">
        <f t="shared" si="0"/>
        <v>0</v>
      </c>
      <c r="I72" s="150" t="e">
        <f t="shared" si="1"/>
        <v>#DIV/0!</v>
      </c>
      <c r="J72" s="200">
        <f>'[1]5 Budget Detail (Sch 1)'!J72+'[1]5 Budget Detail (Sch 2)'!J72+'[1]5 Budget Detail (Sch 3)'!J72+'[1]5 Budget Detail (Sch 4)'!J72+'[1]5 Budget Detail (Sch 5)'!J72</f>
        <v>0</v>
      </c>
      <c r="K72" s="152" t="s">
        <v>205</v>
      </c>
      <c r="L72" s="224"/>
      <c r="M72" s="35"/>
    </row>
    <row r="73" spans="1:13" s="21" customFormat="1" ht="24.65" hidden="1" customHeight="1">
      <c r="A73" s="457"/>
      <c r="B73" s="223"/>
      <c r="C73" s="148" t="s">
        <v>203</v>
      </c>
      <c r="D73" s="148" t="s">
        <v>206</v>
      </c>
      <c r="E73" s="148" t="s">
        <v>207</v>
      </c>
      <c r="F73" s="207">
        <f>'[1]5 Budget Detail (Sch 1)'!F73+'[1]5 Budget Detail (Sch 2)'!F73+'[1]5 Budget Detail (Sch 3)'!F73+'[1]5 Budget Detail (Sch 4)'!F73+'[1]5 Budget Detail (Sch 5)'!F73</f>
        <v>0</v>
      </c>
      <c r="G73" s="207">
        <f>'[1]5 Budget Detail (Sch 1)'!G73+'[1]5 Budget Detail (Sch 2)'!G73+'[1]5 Budget Detail (Sch 3)'!G73+'[1]5 Budget Detail (Sch 4)'!G73+'[1]5 Budget Detail (Sch 5)'!G73</f>
        <v>0</v>
      </c>
      <c r="H73" s="149">
        <f t="shared" si="0"/>
        <v>0</v>
      </c>
      <c r="I73" s="150" t="e">
        <f t="shared" si="1"/>
        <v>#DIV/0!</v>
      </c>
      <c r="J73" s="200">
        <f>'[1]5 Budget Detail (Sch 1)'!J73+'[1]5 Budget Detail (Sch 2)'!J73+'[1]5 Budget Detail (Sch 3)'!J73+'[1]5 Budget Detail (Sch 4)'!J73+'[1]5 Budget Detail (Sch 5)'!J73</f>
        <v>0</v>
      </c>
      <c r="K73" s="152" t="s">
        <v>207</v>
      </c>
      <c r="L73" s="224"/>
      <c r="M73" s="35"/>
    </row>
    <row r="74" spans="1:13" s="21" customFormat="1" ht="24.65" hidden="1" customHeight="1" thickBot="1">
      <c r="A74" s="458"/>
      <c r="B74" s="225"/>
      <c r="C74" s="203" t="s">
        <v>203</v>
      </c>
      <c r="D74" s="203" t="s">
        <v>208</v>
      </c>
      <c r="E74" s="203" t="s">
        <v>79</v>
      </c>
      <c r="F74" s="207">
        <f>'[1]5 Budget Detail (Sch 1)'!F74+'[1]5 Budget Detail (Sch 2)'!F74+'[1]5 Budget Detail (Sch 3)'!F74+'[1]5 Budget Detail (Sch 4)'!F74+'[1]5 Budget Detail (Sch 5)'!F74</f>
        <v>0</v>
      </c>
      <c r="G74" s="207">
        <f>'[1]5 Budget Detail (Sch 1)'!G74+'[1]5 Budget Detail (Sch 2)'!G74+'[1]5 Budget Detail (Sch 3)'!G74+'[1]5 Budget Detail (Sch 4)'!G74+'[1]5 Budget Detail (Sch 5)'!G74</f>
        <v>0</v>
      </c>
      <c r="H74" s="159">
        <f t="shared" si="0"/>
        <v>0</v>
      </c>
      <c r="I74" s="205" t="e">
        <f t="shared" si="1"/>
        <v>#DIV/0!</v>
      </c>
      <c r="J74" s="200">
        <f>'[1]5 Budget Detail (Sch 1)'!J74+'[1]5 Budget Detail (Sch 2)'!J74+'[1]5 Budget Detail (Sch 3)'!J74+'[1]5 Budget Detail (Sch 4)'!J74+'[1]5 Budget Detail (Sch 5)'!J74</f>
        <v>0</v>
      </c>
      <c r="K74" s="208" t="s">
        <v>79</v>
      </c>
      <c r="L74" s="216"/>
      <c r="M74" s="35"/>
    </row>
    <row r="75" spans="1:13" s="21" customFormat="1" ht="24.65" hidden="1" customHeight="1" thickBot="1">
      <c r="A75" s="450" t="s">
        <v>100</v>
      </c>
      <c r="B75" s="451"/>
      <c r="C75" s="451"/>
      <c r="D75" s="451"/>
      <c r="E75" s="452"/>
      <c r="F75" s="172">
        <f>'[1]5 Budget Detail (Sch 1)'!F75+'[1]5 Budget Detail (Sch 2)'!F75+'[1]5 Budget Detail (Sch 3)'!F75+'[1]5 Budget Detail (Sch 4)'!F75+'[1]5 Budget Detail (Sch 5)'!F75</f>
        <v>0</v>
      </c>
      <c r="G75" s="172">
        <f>'[1]5 Budget Detail (Sch 1)'!G75+'[1]5 Budget Detail (Sch 2)'!G75+'[1]5 Budget Detail (Sch 3)'!G75+'[1]5 Budget Detail (Sch 4)'!G75+'[1]5 Budget Detail (Sch 5)'!G75</f>
        <v>0</v>
      </c>
      <c r="H75" s="172">
        <f>F75-G75</f>
        <v>0</v>
      </c>
      <c r="I75" s="173" t="e">
        <f>-1+(F75/G75)</f>
        <v>#DIV/0!</v>
      </c>
      <c r="J75" s="226">
        <f>'[1]5 Budget Detail (Sch 1)'!J75+'[1]5 Budget Detail (Sch 2)'!J75+'[1]5 Budget Detail (Sch 3)'!J75+'[1]5 Budget Detail (Sch 4)'!J75+'[1]5 Budget Detail (Sch 5)'!J75</f>
        <v>0</v>
      </c>
      <c r="K75" s="175"/>
      <c r="L75" s="227"/>
      <c r="M75" s="35"/>
    </row>
    <row r="76" spans="1:13" s="109" customFormat="1" ht="24.65" hidden="1" customHeight="1">
      <c r="A76" s="453" t="s">
        <v>209</v>
      </c>
      <c r="B76" s="209">
        <v>21</v>
      </c>
      <c r="C76" s="210" t="s">
        <v>210</v>
      </c>
      <c r="D76" s="210" t="s">
        <v>211</v>
      </c>
      <c r="E76" s="210" t="s">
        <v>212</v>
      </c>
      <c r="F76" s="207">
        <f>'[1]5 Budget Detail (Sch 1)'!F76+'[1]5 Budget Detail (Sch 2)'!F76+'[1]5 Budget Detail (Sch 3)'!F76+'[1]5 Budget Detail (Sch 4)'!F76+'[1]5 Budget Detail (Sch 5)'!F76</f>
        <v>0</v>
      </c>
      <c r="G76" s="207">
        <f>'[1]5 Budget Detail (Sch 1)'!G76+'[1]5 Budget Detail (Sch 2)'!G76+'[1]5 Budget Detail (Sch 3)'!G76+'[1]5 Budget Detail (Sch 4)'!G76+'[1]5 Budget Detail (Sch 5)'!G76</f>
        <v>0</v>
      </c>
      <c r="H76" s="196">
        <f t="shared" si="0"/>
        <v>0</v>
      </c>
      <c r="I76" s="198" t="e">
        <f t="shared" si="1"/>
        <v>#DIV/0!</v>
      </c>
      <c r="J76" s="200">
        <f>'[1]5 Budget Detail (Sch 1)'!J76+'[1]5 Budget Detail (Sch 2)'!J76+'[1]5 Budget Detail (Sch 3)'!J76+'[1]5 Budget Detail (Sch 4)'!J76+'[1]5 Budget Detail (Sch 5)'!J76</f>
        <v>0</v>
      </c>
      <c r="K76" s="201" t="s">
        <v>212</v>
      </c>
      <c r="L76" s="202"/>
      <c r="M76" s="108"/>
    </row>
    <row r="77" spans="1:13" s="109" customFormat="1" ht="24.65" hidden="1" customHeight="1">
      <c r="A77" s="454"/>
      <c r="B77" s="211"/>
      <c r="C77" s="183" t="s">
        <v>210</v>
      </c>
      <c r="D77" s="183" t="s">
        <v>213</v>
      </c>
      <c r="E77" s="183" t="s">
        <v>214</v>
      </c>
      <c r="F77" s="207">
        <f>'[1]5 Budget Detail (Sch 1)'!F77+'[1]5 Budget Detail (Sch 2)'!F77+'[1]5 Budget Detail (Sch 3)'!F77+'[1]5 Budget Detail (Sch 4)'!F77+'[1]5 Budget Detail (Sch 5)'!F77</f>
        <v>0</v>
      </c>
      <c r="G77" s="207">
        <f>'[1]5 Budget Detail (Sch 1)'!G77+'[1]5 Budget Detail (Sch 2)'!G77+'[1]5 Budget Detail (Sch 3)'!G77+'[1]5 Budget Detail (Sch 4)'!G77+'[1]5 Budget Detail (Sch 5)'!G77</f>
        <v>0</v>
      </c>
      <c r="H77" s="149">
        <f t="shared" si="0"/>
        <v>0</v>
      </c>
      <c r="I77" s="150" t="e">
        <f t="shared" si="1"/>
        <v>#DIV/0!</v>
      </c>
      <c r="J77" s="200">
        <f>'[1]5 Budget Detail (Sch 1)'!J77+'[1]5 Budget Detail (Sch 2)'!J77+'[1]5 Budget Detail (Sch 3)'!J77+'[1]5 Budget Detail (Sch 4)'!J77+'[1]5 Budget Detail (Sch 5)'!J77</f>
        <v>0</v>
      </c>
      <c r="K77" s="152" t="s">
        <v>214</v>
      </c>
      <c r="L77" s="153"/>
      <c r="M77" s="108"/>
    </row>
    <row r="78" spans="1:13" s="109" customFormat="1" ht="24.65" hidden="1" customHeight="1">
      <c r="A78" s="454"/>
      <c r="B78" s="211">
        <v>22</v>
      </c>
      <c r="C78" s="183" t="s">
        <v>215</v>
      </c>
      <c r="D78" s="183" t="s">
        <v>216</v>
      </c>
      <c r="E78" s="183" t="s">
        <v>217</v>
      </c>
      <c r="F78" s="207">
        <f>'[1]5 Budget Detail (Sch 1)'!F78+'[1]5 Budget Detail (Sch 2)'!F78+'[1]5 Budget Detail (Sch 3)'!F78+'[1]5 Budget Detail (Sch 4)'!F78+'[1]5 Budget Detail (Sch 5)'!F78</f>
        <v>0</v>
      </c>
      <c r="G78" s="207">
        <f>'[1]5 Budget Detail (Sch 1)'!G78+'[1]5 Budget Detail (Sch 2)'!G78+'[1]5 Budget Detail (Sch 3)'!G78+'[1]5 Budget Detail (Sch 4)'!G78+'[1]5 Budget Detail (Sch 5)'!G78</f>
        <v>0</v>
      </c>
      <c r="H78" s="149">
        <f t="shared" si="0"/>
        <v>0</v>
      </c>
      <c r="I78" s="150" t="e">
        <f t="shared" si="1"/>
        <v>#DIV/0!</v>
      </c>
      <c r="J78" s="200">
        <f>'[1]5 Budget Detail (Sch 1)'!J78+'[1]5 Budget Detail (Sch 2)'!J78+'[1]5 Budget Detail (Sch 3)'!J78+'[1]5 Budget Detail (Sch 4)'!J78+'[1]5 Budget Detail (Sch 5)'!J78</f>
        <v>0</v>
      </c>
      <c r="K78" s="152" t="s">
        <v>217</v>
      </c>
      <c r="L78" s="153"/>
      <c r="M78" s="108"/>
    </row>
    <row r="79" spans="1:13" s="109" customFormat="1" ht="24.65" hidden="1" customHeight="1">
      <c r="A79" s="454"/>
      <c r="B79" s="211"/>
      <c r="C79" s="183" t="s">
        <v>215</v>
      </c>
      <c r="D79" s="183" t="s">
        <v>218</v>
      </c>
      <c r="E79" s="183" t="s">
        <v>219</v>
      </c>
      <c r="F79" s="207">
        <f>'[1]5 Budget Detail (Sch 1)'!F79+'[1]5 Budget Detail (Sch 2)'!F79+'[1]5 Budget Detail (Sch 3)'!F79+'[1]5 Budget Detail (Sch 4)'!F79+'[1]5 Budget Detail (Sch 5)'!F79</f>
        <v>0</v>
      </c>
      <c r="G79" s="207">
        <f>'[1]5 Budget Detail (Sch 1)'!G79+'[1]5 Budget Detail (Sch 2)'!G79+'[1]5 Budget Detail (Sch 3)'!G79+'[1]5 Budget Detail (Sch 4)'!G79+'[1]5 Budget Detail (Sch 5)'!G79</f>
        <v>0</v>
      </c>
      <c r="H79" s="149">
        <f t="shared" si="0"/>
        <v>0</v>
      </c>
      <c r="I79" s="150" t="e">
        <f t="shared" si="1"/>
        <v>#DIV/0!</v>
      </c>
      <c r="J79" s="200">
        <f>'[1]5 Budget Detail (Sch 1)'!J79+'[1]5 Budget Detail (Sch 2)'!J79+'[1]5 Budget Detail (Sch 3)'!J79+'[1]5 Budget Detail (Sch 4)'!J79+'[1]5 Budget Detail (Sch 5)'!J79</f>
        <v>0</v>
      </c>
      <c r="K79" s="152" t="s">
        <v>219</v>
      </c>
      <c r="L79" s="153"/>
      <c r="M79" s="108"/>
    </row>
    <row r="80" spans="1:13" s="109" customFormat="1" ht="24.65" hidden="1" customHeight="1">
      <c r="A80" s="454"/>
      <c r="B80" s="211"/>
      <c r="C80" s="183" t="s">
        <v>215</v>
      </c>
      <c r="D80" s="183" t="s">
        <v>220</v>
      </c>
      <c r="E80" s="183" t="s">
        <v>221</v>
      </c>
      <c r="F80" s="207">
        <f>'[1]5 Budget Detail (Sch 1)'!F80+'[1]5 Budget Detail (Sch 2)'!F80+'[1]5 Budget Detail (Sch 3)'!F80+'[1]5 Budget Detail (Sch 4)'!F80+'[1]5 Budget Detail (Sch 5)'!F80</f>
        <v>0</v>
      </c>
      <c r="G80" s="207">
        <f>'[1]5 Budget Detail (Sch 1)'!G80+'[1]5 Budget Detail (Sch 2)'!G80+'[1]5 Budget Detail (Sch 3)'!G80+'[1]5 Budget Detail (Sch 4)'!G80+'[1]5 Budget Detail (Sch 5)'!G80</f>
        <v>0</v>
      </c>
      <c r="H80" s="149">
        <f t="shared" ref="H80:H90" si="2">F80-G80</f>
        <v>0</v>
      </c>
      <c r="I80" s="150" t="e">
        <f t="shared" ref="I80:I94" si="3">-1+(F80/G80)</f>
        <v>#DIV/0!</v>
      </c>
      <c r="J80" s="200">
        <f>'[1]5 Budget Detail (Sch 1)'!J80+'[1]5 Budget Detail (Sch 2)'!J80+'[1]5 Budget Detail (Sch 3)'!J80+'[1]5 Budget Detail (Sch 4)'!J80+'[1]5 Budget Detail (Sch 5)'!J80</f>
        <v>0</v>
      </c>
      <c r="K80" s="152" t="s">
        <v>221</v>
      </c>
      <c r="L80" s="153"/>
      <c r="M80" s="108"/>
    </row>
    <row r="81" spans="1:13" s="109" customFormat="1" ht="24.65" hidden="1" customHeight="1">
      <c r="A81" s="454"/>
      <c r="B81" s="211"/>
      <c r="C81" s="183" t="s">
        <v>215</v>
      </c>
      <c r="D81" s="183" t="s">
        <v>222</v>
      </c>
      <c r="E81" s="183" t="s">
        <v>223</v>
      </c>
      <c r="F81" s="207">
        <f>'[1]5 Budget Detail (Sch 1)'!F81+'[1]5 Budget Detail (Sch 2)'!F81+'[1]5 Budget Detail (Sch 3)'!F81+'[1]5 Budget Detail (Sch 4)'!F81+'[1]5 Budget Detail (Sch 5)'!F81</f>
        <v>0</v>
      </c>
      <c r="G81" s="207">
        <f>'[1]5 Budget Detail (Sch 1)'!G81+'[1]5 Budget Detail (Sch 2)'!G81+'[1]5 Budget Detail (Sch 3)'!G81+'[1]5 Budget Detail (Sch 4)'!G81+'[1]5 Budget Detail (Sch 5)'!G81</f>
        <v>0</v>
      </c>
      <c r="H81" s="149">
        <f t="shared" si="2"/>
        <v>0</v>
      </c>
      <c r="I81" s="150" t="e">
        <f t="shared" si="3"/>
        <v>#DIV/0!</v>
      </c>
      <c r="J81" s="200">
        <f>'[1]5 Budget Detail (Sch 1)'!J81+'[1]5 Budget Detail (Sch 2)'!J81+'[1]5 Budget Detail (Sch 3)'!J81+'[1]5 Budget Detail (Sch 4)'!J81+'[1]5 Budget Detail (Sch 5)'!J81</f>
        <v>0</v>
      </c>
      <c r="K81" s="152" t="s">
        <v>223</v>
      </c>
      <c r="L81" s="153"/>
      <c r="M81" s="108"/>
    </row>
    <row r="82" spans="1:13" s="109" customFormat="1" ht="24.65" hidden="1" customHeight="1" thickBot="1">
      <c r="A82" s="455"/>
      <c r="B82" s="228">
        <v>23</v>
      </c>
      <c r="C82" s="214" t="s">
        <v>215</v>
      </c>
      <c r="D82" s="214" t="s">
        <v>224</v>
      </c>
      <c r="E82" s="214" t="s">
        <v>225</v>
      </c>
      <c r="F82" s="207">
        <f>'[1]5 Budget Detail (Sch 1)'!F82+'[1]5 Budget Detail (Sch 2)'!F82+'[1]5 Budget Detail (Sch 3)'!F82+'[1]5 Budget Detail (Sch 4)'!F82+'[1]5 Budget Detail (Sch 5)'!F82</f>
        <v>0</v>
      </c>
      <c r="G82" s="207">
        <f>'[1]5 Budget Detail (Sch 1)'!G82+'[1]5 Budget Detail (Sch 2)'!G82+'[1]5 Budget Detail (Sch 3)'!G82+'[1]5 Budget Detail (Sch 4)'!G82+'[1]5 Budget Detail (Sch 5)'!G82</f>
        <v>0</v>
      </c>
      <c r="H82" s="159">
        <f t="shared" si="2"/>
        <v>0</v>
      </c>
      <c r="I82" s="205" t="e">
        <f t="shared" si="3"/>
        <v>#DIV/0!</v>
      </c>
      <c r="J82" s="200">
        <f>'[1]5 Budget Detail (Sch 1)'!J82+'[1]5 Budget Detail (Sch 2)'!J82+'[1]5 Budget Detail (Sch 3)'!J82+'[1]5 Budget Detail (Sch 4)'!J82+'[1]5 Budget Detail (Sch 5)'!J82</f>
        <v>0</v>
      </c>
      <c r="K82" s="208" t="s">
        <v>225</v>
      </c>
      <c r="L82" s="162"/>
      <c r="M82" s="108"/>
    </row>
    <row r="83" spans="1:13" s="109" customFormat="1" ht="24.65" hidden="1" customHeight="1" thickBot="1">
      <c r="A83" s="444" t="s">
        <v>100</v>
      </c>
      <c r="B83" s="445"/>
      <c r="C83" s="445"/>
      <c r="D83" s="445"/>
      <c r="E83" s="446"/>
      <c r="F83" s="189">
        <f>'[1]5 Budget Detail (Sch 1)'!F83+'[1]5 Budget Detail (Sch 2)'!F83+'[1]5 Budget Detail (Sch 3)'!F83+'[1]5 Budget Detail (Sch 4)'!F83+'[1]5 Budget Detail (Sch 5)'!F83</f>
        <v>0</v>
      </c>
      <c r="G83" s="189">
        <f>'[1]5 Budget Detail (Sch 1)'!G83+'[1]5 Budget Detail (Sch 2)'!G83+'[1]5 Budget Detail (Sch 3)'!G83+'[1]5 Budget Detail (Sch 4)'!G83+'[1]5 Budget Detail (Sch 5)'!G83</f>
        <v>0</v>
      </c>
      <c r="H83" s="189">
        <f>F83-G83</f>
        <v>0</v>
      </c>
      <c r="I83" s="190" t="e">
        <f>-1+(F83/G83)</f>
        <v>#DIV/0!</v>
      </c>
      <c r="J83" s="229">
        <f>'[1]5 Budget Detail (Sch 1)'!J83+'[1]5 Budget Detail (Sch 2)'!J83+'[1]5 Budget Detail (Sch 3)'!J83+'[1]5 Budget Detail (Sch 4)'!J83+'[1]5 Budget Detail (Sch 5)'!J83</f>
        <v>0</v>
      </c>
      <c r="K83" s="192"/>
      <c r="L83" s="193"/>
      <c r="M83" s="108"/>
    </row>
    <row r="84" spans="1:13" s="109" customFormat="1" ht="24.65" hidden="1" customHeight="1">
      <c r="A84" s="456" t="s">
        <v>226</v>
      </c>
      <c r="B84" s="194">
        <v>24</v>
      </c>
      <c r="C84" s="195" t="s">
        <v>227</v>
      </c>
      <c r="D84" s="195" t="s">
        <v>228</v>
      </c>
      <c r="E84" s="195" t="s">
        <v>229</v>
      </c>
      <c r="F84" s="207">
        <f>'[1]5 Budget Detail (Sch 1)'!F84+'[1]5 Budget Detail (Sch 2)'!F84+'[1]5 Budget Detail (Sch 3)'!F84+'[1]5 Budget Detail (Sch 4)'!F84+'[1]5 Budget Detail (Sch 5)'!F84</f>
        <v>0</v>
      </c>
      <c r="G84" s="207">
        <f>'[1]5 Budget Detail (Sch 1)'!G84+'[1]5 Budget Detail (Sch 2)'!G84+'[1]5 Budget Detail (Sch 3)'!G84+'[1]5 Budget Detail (Sch 4)'!G84+'[1]5 Budget Detail (Sch 5)'!G84</f>
        <v>0</v>
      </c>
      <c r="H84" s="196">
        <f t="shared" si="2"/>
        <v>0</v>
      </c>
      <c r="I84" s="198" t="e">
        <f t="shared" si="3"/>
        <v>#DIV/0!</v>
      </c>
      <c r="J84" s="200">
        <f>'[1]5 Budget Detail (Sch 1)'!J84+'[1]5 Budget Detail (Sch 2)'!J84+'[1]5 Budget Detail (Sch 3)'!J84+'[1]5 Budget Detail (Sch 4)'!J84+'[1]5 Budget Detail (Sch 5)'!J84</f>
        <v>0</v>
      </c>
      <c r="K84" s="201" t="s">
        <v>229</v>
      </c>
      <c r="L84" s="202"/>
      <c r="M84" s="108"/>
    </row>
    <row r="85" spans="1:13" s="109" customFormat="1" ht="24.65" hidden="1" customHeight="1">
      <c r="A85" s="457"/>
      <c r="B85" s="147"/>
      <c r="C85" s="148" t="s">
        <v>227</v>
      </c>
      <c r="D85" s="148" t="s">
        <v>230</v>
      </c>
      <c r="E85" s="148" t="s">
        <v>231</v>
      </c>
      <c r="F85" s="207">
        <f>'[1]5 Budget Detail (Sch 1)'!F85+'[1]5 Budget Detail (Sch 2)'!F85+'[1]5 Budget Detail (Sch 3)'!F85+'[1]5 Budget Detail (Sch 4)'!F85+'[1]5 Budget Detail (Sch 5)'!F85</f>
        <v>0</v>
      </c>
      <c r="G85" s="207">
        <f>'[1]5 Budget Detail (Sch 1)'!G85+'[1]5 Budget Detail (Sch 2)'!G85+'[1]5 Budget Detail (Sch 3)'!G85+'[1]5 Budget Detail (Sch 4)'!G85+'[1]5 Budget Detail (Sch 5)'!G85</f>
        <v>0</v>
      </c>
      <c r="H85" s="149">
        <f t="shared" si="2"/>
        <v>0</v>
      </c>
      <c r="I85" s="150" t="e">
        <f t="shared" si="3"/>
        <v>#DIV/0!</v>
      </c>
      <c r="J85" s="200">
        <f>'[1]5 Budget Detail (Sch 1)'!J85+'[1]5 Budget Detail (Sch 2)'!J85+'[1]5 Budget Detail (Sch 3)'!J85+'[1]5 Budget Detail (Sch 4)'!J85+'[1]5 Budget Detail (Sch 5)'!J85</f>
        <v>0</v>
      </c>
      <c r="K85" s="152" t="s">
        <v>231</v>
      </c>
      <c r="L85" s="153"/>
      <c r="M85" s="108"/>
    </row>
    <row r="86" spans="1:13" s="109" customFormat="1" ht="24.65" hidden="1" customHeight="1">
      <c r="A86" s="457"/>
      <c r="B86" s="147"/>
      <c r="C86" s="148" t="s">
        <v>227</v>
      </c>
      <c r="D86" s="148" t="s">
        <v>232</v>
      </c>
      <c r="E86" s="148" t="s">
        <v>233</v>
      </c>
      <c r="F86" s="207">
        <f>'[1]5 Budget Detail (Sch 1)'!F86+'[1]5 Budget Detail (Sch 2)'!F86+'[1]5 Budget Detail (Sch 3)'!F86+'[1]5 Budget Detail (Sch 4)'!F86+'[1]5 Budget Detail (Sch 5)'!F86</f>
        <v>0</v>
      </c>
      <c r="G86" s="207">
        <f>'[1]5 Budget Detail (Sch 1)'!G86+'[1]5 Budget Detail (Sch 2)'!G86+'[1]5 Budget Detail (Sch 3)'!G86+'[1]5 Budget Detail (Sch 4)'!G86+'[1]5 Budget Detail (Sch 5)'!G86</f>
        <v>0</v>
      </c>
      <c r="H86" s="149">
        <f t="shared" si="2"/>
        <v>0</v>
      </c>
      <c r="I86" s="150" t="e">
        <f t="shared" si="3"/>
        <v>#DIV/0!</v>
      </c>
      <c r="J86" s="200">
        <f>'[1]5 Budget Detail (Sch 1)'!J86+'[1]5 Budget Detail (Sch 2)'!J86+'[1]5 Budget Detail (Sch 3)'!J86+'[1]5 Budget Detail (Sch 4)'!J86+'[1]5 Budget Detail (Sch 5)'!J86</f>
        <v>0</v>
      </c>
      <c r="K86" s="152" t="s">
        <v>233</v>
      </c>
      <c r="L86" s="153"/>
      <c r="M86" s="108"/>
    </row>
    <row r="87" spans="1:13" s="109" customFormat="1" ht="24.65" hidden="1" customHeight="1">
      <c r="A87" s="457"/>
      <c r="B87" s="147">
        <v>25</v>
      </c>
      <c r="C87" s="148" t="s">
        <v>234</v>
      </c>
      <c r="D87" s="148" t="s">
        <v>235</v>
      </c>
      <c r="E87" s="148" t="s">
        <v>236</v>
      </c>
      <c r="F87" s="207">
        <f>'[1]5 Budget Detail (Sch 1)'!F87+'[1]5 Budget Detail (Sch 2)'!F87+'[1]5 Budget Detail (Sch 3)'!F87+'[1]5 Budget Detail (Sch 4)'!F87+'[1]5 Budget Detail (Sch 5)'!F87</f>
        <v>0</v>
      </c>
      <c r="G87" s="207">
        <f>'[1]5 Budget Detail (Sch 1)'!G87+'[1]5 Budget Detail (Sch 2)'!G87+'[1]5 Budget Detail (Sch 3)'!G87+'[1]5 Budget Detail (Sch 4)'!G87+'[1]5 Budget Detail (Sch 5)'!G87</f>
        <v>0</v>
      </c>
      <c r="H87" s="149">
        <f t="shared" si="2"/>
        <v>0</v>
      </c>
      <c r="I87" s="150" t="e">
        <f t="shared" si="3"/>
        <v>#DIV/0!</v>
      </c>
      <c r="J87" s="200">
        <f>'[1]5 Budget Detail (Sch 1)'!J87+'[1]5 Budget Detail (Sch 2)'!J87+'[1]5 Budget Detail (Sch 3)'!J87+'[1]5 Budget Detail (Sch 4)'!J87+'[1]5 Budget Detail (Sch 5)'!J87</f>
        <v>0</v>
      </c>
      <c r="K87" s="152" t="s">
        <v>236</v>
      </c>
      <c r="L87" s="153"/>
      <c r="M87" s="108"/>
    </row>
    <row r="88" spans="1:13" s="109" customFormat="1" ht="24.65" hidden="1" customHeight="1">
      <c r="A88" s="457"/>
      <c r="B88" s="147"/>
      <c r="C88" s="148" t="s">
        <v>234</v>
      </c>
      <c r="D88" s="148" t="s">
        <v>237</v>
      </c>
      <c r="E88" s="148" t="s">
        <v>238</v>
      </c>
      <c r="F88" s="207">
        <f>'[1]5 Budget Detail (Sch 1)'!F88+'[1]5 Budget Detail (Sch 2)'!F88+'[1]5 Budget Detail (Sch 3)'!F88+'[1]5 Budget Detail (Sch 4)'!F88+'[1]5 Budget Detail (Sch 5)'!F88</f>
        <v>0</v>
      </c>
      <c r="G88" s="207">
        <f>'[1]5 Budget Detail (Sch 1)'!G88+'[1]5 Budget Detail (Sch 2)'!G88+'[1]5 Budget Detail (Sch 3)'!G88+'[1]5 Budget Detail (Sch 4)'!G88+'[1]5 Budget Detail (Sch 5)'!G88</f>
        <v>0</v>
      </c>
      <c r="H88" s="149">
        <f t="shared" si="2"/>
        <v>0</v>
      </c>
      <c r="I88" s="150" t="e">
        <f t="shared" si="3"/>
        <v>#DIV/0!</v>
      </c>
      <c r="J88" s="200">
        <f>'[1]5 Budget Detail (Sch 1)'!J88+'[1]5 Budget Detail (Sch 2)'!J88+'[1]5 Budget Detail (Sch 3)'!J88+'[1]5 Budget Detail (Sch 4)'!J88+'[1]5 Budget Detail (Sch 5)'!J88</f>
        <v>0</v>
      </c>
      <c r="K88" s="152" t="s">
        <v>238</v>
      </c>
      <c r="L88" s="153"/>
      <c r="M88" s="108"/>
    </row>
    <row r="89" spans="1:13" s="109" customFormat="1" ht="24.65" hidden="1" customHeight="1">
      <c r="A89" s="457"/>
      <c r="B89" s="147"/>
      <c r="C89" s="148" t="s">
        <v>234</v>
      </c>
      <c r="D89" s="148" t="s">
        <v>239</v>
      </c>
      <c r="E89" s="148" t="s">
        <v>240</v>
      </c>
      <c r="F89" s="207">
        <f>'[1]5 Budget Detail (Sch 1)'!F89+'[1]5 Budget Detail (Sch 2)'!F89+'[1]5 Budget Detail (Sch 3)'!F89+'[1]5 Budget Detail (Sch 4)'!F89+'[1]5 Budget Detail (Sch 5)'!F89</f>
        <v>0</v>
      </c>
      <c r="G89" s="207">
        <f>'[1]5 Budget Detail (Sch 1)'!G89+'[1]5 Budget Detail (Sch 2)'!G89+'[1]5 Budget Detail (Sch 3)'!G89+'[1]5 Budget Detail (Sch 4)'!G89+'[1]5 Budget Detail (Sch 5)'!G89</f>
        <v>0</v>
      </c>
      <c r="H89" s="149">
        <f t="shared" si="2"/>
        <v>0</v>
      </c>
      <c r="I89" s="150" t="e">
        <f t="shared" si="3"/>
        <v>#DIV/0!</v>
      </c>
      <c r="J89" s="200">
        <f>'[1]5 Budget Detail (Sch 1)'!J89+'[1]5 Budget Detail (Sch 2)'!J89+'[1]5 Budget Detail (Sch 3)'!J89+'[1]5 Budget Detail (Sch 4)'!J89+'[1]5 Budget Detail (Sch 5)'!J89</f>
        <v>0</v>
      </c>
      <c r="K89" s="152" t="s">
        <v>240</v>
      </c>
      <c r="L89" s="153"/>
      <c r="M89" s="108"/>
    </row>
    <row r="90" spans="1:13" s="109" customFormat="1" ht="24.65" hidden="1" customHeight="1" thickBot="1">
      <c r="A90" s="458"/>
      <c r="B90" s="158"/>
      <c r="C90" s="203" t="s">
        <v>234</v>
      </c>
      <c r="D90" s="203" t="s">
        <v>241</v>
      </c>
      <c r="E90" s="203" t="s">
        <v>242</v>
      </c>
      <c r="F90" s="207">
        <f>'[1]5 Budget Detail (Sch 1)'!F90+'[1]5 Budget Detail (Sch 2)'!F90+'[1]5 Budget Detail (Sch 3)'!F90+'[1]5 Budget Detail (Sch 4)'!F90+'[1]5 Budget Detail (Sch 5)'!F90</f>
        <v>0</v>
      </c>
      <c r="G90" s="207">
        <f>'[1]5 Budget Detail (Sch 1)'!G90+'[1]5 Budget Detail (Sch 2)'!G90+'[1]5 Budget Detail (Sch 3)'!G90+'[1]5 Budget Detail (Sch 4)'!G90+'[1]5 Budget Detail (Sch 5)'!G90</f>
        <v>0</v>
      </c>
      <c r="H90" s="159">
        <f t="shared" si="2"/>
        <v>0</v>
      </c>
      <c r="I90" s="205" t="e">
        <f t="shared" si="3"/>
        <v>#DIV/0!</v>
      </c>
      <c r="J90" s="200">
        <f>'[1]5 Budget Detail (Sch 1)'!J90+'[1]5 Budget Detail (Sch 2)'!J90+'[1]5 Budget Detail (Sch 3)'!J90+'[1]5 Budget Detail (Sch 4)'!J90+'[1]5 Budget Detail (Sch 5)'!J90</f>
        <v>0</v>
      </c>
      <c r="K90" s="208" t="s">
        <v>242</v>
      </c>
      <c r="L90" s="162"/>
      <c r="M90" s="108"/>
    </row>
    <row r="91" spans="1:13" s="109" customFormat="1" ht="24.65" hidden="1" customHeight="1" thickBot="1">
      <c r="A91" s="450" t="s">
        <v>100</v>
      </c>
      <c r="B91" s="451"/>
      <c r="C91" s="451"/>
      <c r="D91" s="451"/>
      <c r="E91" s="452"/>
      <c r="F91" s="172">
        <f>'[1]5 Budget Detail (Sch 1)'!F91+'[1]5 Budget Detail (Sch 2)'!F91+'[1]5 Budget Detail (Sch 3)'!F91+'[1]5 Budget Detail (Sch 4)'!F91+'[1]5 Budget Detail (Sch 5)'!F91</f>
        <v>0</v>
      </c>
      <c r="G91" s="172">
        <f>'[1]5 Budget Detail (Sch 1)'!G91+'[1]5 Budget Detail (Sch 2)'!G91+'[1]5 Budget Detail (Sch 3)'!G91+'[1]5 Budget Detail (Sch 4)'!G91+'[1]5 Budget Detail (Sch 5)'!G91</f>
        <v>0</v>
      </c>
      <c r="H91" s="172">
        <f>F91-G91</f>
        <v>0</v>
      </c>
      <c r="I91" s="173" t="e">
        <f>-1+(F91/G91)</f>
        <v>#DIV/0!</v>
      </c>
      <c r="J91" s="230">
        <f>'[1]5 Budget Detail (Sch 1)'!J91+'[1]5 Budget Detail (Sch 2)'!J91+'[1]5 Budget Detail (Sch 3)'!J91+'[1]5 Budget Detail (Sch 4)'!J91+'[1]5 Budget Detail (Sch 5)'!J91</f>
        <v>0</v>
      </c>
      <c r="K91" s="175"/>
      <c r="L91" s="176"/>
      <c r="M91" s="108"/>
    </row>
    <row r="92" spans="1:13" s="109" customFormat="1" ht="24.65" hidden="1" customHeight="1">
      <c r="A92" s="453" t="s">
        <v>243</v>
      </c>
      <c r="B92" s="209">
        <v>26</v>
      </c>
      <c r="C92" s="210" t="s">
        <v>244</v>
      </c>
      <c r="D92" s="210" t="s">
        <v>245</v>
      </c>
      <c r="E92" s="210" t="s">
        <v>244</v>
      </c>
      <c r="F92" s="142">
        <f>'[1]5 Budget Detail (Sch 1)'!F92+'[1]5 Budget Detail (Sch 2)'!F92+'[1]5 Budget Detail (Sch 3)'!F92+'[1]5 Budget Detail (Sch 4)'!F92+'[1]5 Budget Detail (Sch 5)'!F92</f>
        <v>0</v>
      </c>
      <c r="G92" s="142">
        <f>'[1]5 Budget Detail (Sch 1)'!G92+'[1]5 Budget Detail (Sch 2)'!G92+'[1]5 Budget Detail (Sch 3)'!G92+'[1]5 Budget Detail (Sch 4)'!G92+'[1]5 Budget Detail (Sch 5)'!G92</f>
        <v>0</v>
      </c>
      <c r="H92" s="196">
        <f>F92-G92</f>
        <v>0</v>
      </c>
      <c r="I92" s="198" t="e">
        <f t="shared" si="3"/>
        <v>#DIV/0!</v>
      </c>
      <c r="J92" s="200">
        <f>'[1]5 Budget Detail (Sch 1)'!J92+'[1]5 Budget Detail (Sch 2)'!J92+'[1]5 Budget Detail (Sch 3)'!J92+'[1]5 Budget Detail (Sch 4)'!J92+'[1]5 Budget Detail (Sch 5)'!J92</f>
        <v>0</v>
      </c>
      <c r="K92" s="201" t="s">
        <v>244</v>
      </c>
      <c r="L92" s="231"/>
      <c r="M92" s="108"/>
    </row>
    <row r="93" spans="1:13" s="109" customFormat="1" ht="24.65" hidden="1" customHeight="1">
      <c r="A93" s="454"/>
      <c r="B93" s="211">
        <v>27</v>
      </c>
      <c r="C93" s="183" t="s">
        <v>246</v>
      </c>
      <c r="D93" s="183" t="s">
        <v>247</v>
      </c>
      <c r="E93" s="183" t="s">
        <v>248</v>
      </c>
      <c r="F93" s="207">
        <f>'[1]5 Budget Detail (Sch 1)'!F93+'[1]5 Budget Detail (Sch 2)'!F93+'[1]5 Budget Detail (Sch 3)'!F93+'[1]5 Budget Detail (Sch 4)'!F93+'[1]5 Budget Detail (Sch 5)'!F93</f>
        <v>0</v>
      </c>
      <c r="G93" s="207">
        <f>'[1]5 Budget Detail (Sch 1)'!G93+'[1]5 Budget Detail (Sch 2)'!G93+'[1]5 Budget Detail (Sch 3)'!G93+'[1]5 Budget Detail (Sch 4)'!G93+'[1]5 Budget Detail (Sch 5)'!G93</f>
        <v>0</v>
      </c>
      <c r="H93" s="149">
        <f t="shared" ref="H93:H94" si="4">F93-G93</f>
        <v>0</v>
      </c>
      <c r="I93" s="150" t="e">
        <f t="shared" si="3"/>
        <v>#DIV/0!</v>
      </c>
      <c r="J93" s="200">
        <f>'[1]5 Budget Detail (Sch 1)'!J93+'[1]5 Budget Detail (Sch 2)'!J93+'[1]5 Budget Detail (Sch 3)'!J93+'[1]5 Budget Detail (Sch 4)'!J93+'[1]5 Budget Detail (Sch 5)'!J93</f>
        <v>0</v>
      </c>
      <c r="K93" s="152" t="s">
        <v>248</v>
      </c>
      <c r="L93" s="232"/>
      <c r="M93" s="108"/>
    </row>
    <row r="94" spans="1:13" s="109" customFormat="1" ht="24.65" hidden="1" customHeight="1" thickBot="1">
      <c r="A94" s="455"/>
      <c r="B94" s="228"/>
      <c r="C94" s="214" t="s">
        <v>246</v>
      </c>
      <c r="D94" s="214" t="s">
        <v>249</v>
      </c>
      <c r="E94" s="214" t="s">
        <v>250</v>
      </c>
      <c r="F94" s="207">
        <f>'[1]5 Budget Detail (Sch 1)'!F94+'[1]5 Budget Detail (Sch 2)'!F94+'[1]5 Budget Detail (Sch 3)'!F94+'[1]5 Budget Detail (Sch 4)'!F94+'[1]5 Budget Detail (Sch 5)'!F94</f>
        <v>0</v>
      </c>
      <c r="G94" s="207">
        <f>'[1]5 Budget Detail (Sch 1)'!G94+'[1]5 Budget Detail (Sch 2)'!G94+'[1]5 Budget Detail (Sch 3)'!G94+'[1]5 Budget Detail (Sch 4)'!G94+'[1]5 Budget Detail (Sch 5)'!G94</f>
        <v>0</v>
      </c>
      <c r="H94" s="159">
        <f t="shared" si="4"/>
        <v>0</v>
      </c>
      <c r="I94" s="205" t="e">
        <f t="shared" si="3"/>
        <v>#DIV/0!</v>
      </c>
      <c r="J94" s="200">
        <f>'[1]5 Budget Detail (Sch 1)'!J94+'[1]5 Budget Detail (Sch 2)'!J94+'[1]5 Budget Detail (Sch 3)'!J94+'[1]5 Budget Detail (Sch 4)'!J94+'[1]5 Budget Detail (Sch 5)'!J94</f>
        <v>0</v>
      </c>
      <c r="K94" s="208" t="s">
        <v>250</v>
      </c>
      <c r="L94" s="233"/>
      <c r="M94" s="108"/>
    </row>
    <row r="95" spans="1:13" s="109" customFormat="1" ht="24.65" hidden="1" customHeight="1" thickBot="1">
      <c r="A95" s="444" t="s">
        <v>100</v>
      </c>
      <c r="B95" s="445"/>
      <c r="C95" s="445"/>
      <c r="D95" s="445"/>
      <c r="E95" s="446"/>
      <c r="F95" s="189">
        <f>'[1]5 Budget Detail (Sch 1)'!F95+'[1]5 Budget Detail (Sch 2)'!F95+'[1]5 Budget Detail (Sch 3)'!F95+'[1]5 Budget Detail (Sch 4)'!F95+'[1]5 Budget Detail (Sch 5)'!F95</f>
        <v>0</v>
      </c>
      <c r="G95" s="189">
        <f>'[1]5 Budget Detail (Sch 1)'!G95+'[1]5 Budget Detail (Sch 2)'!G95+'[1]5 Budget Detail (Sch 3)'!G95+'[1]5 Budget Detail (Sch 4)'!G95+'[1]5 Budget Detail (Sch 5)'!G95</f>
        <v>0</v>
      </c>
      <c r="H95" s="189">
        <f>F95-G95</f>
        <v>0</v>
      </c>
      <c r="I95" s="190" t="e">
        <f>-1+(F95/G95)</f>
        <v>#DIV/0!</v>
      </c>
      <c r="J95" s="229">
        <f>'[1]5 Budget Detail (Sch 1)'!J95+'[1]5 Budget Detail (Sch 2)'!J95+'[1]5 Budget Detail (Sch 3)'!J95+'[1]5 Budget Detail (Sch 4)'!J95+'[1]5 Budget Detail (Sch 5)'!J95</f>
        <v>0</v>
      </c>
      <c r="K95" s="192"/>
      <c r="L95" s="235"/>
      <c r="M95" s="108"/>
    </row>
    <row r="96" spans="1:13" s="109" customFormat="1" ht="24.65" customHeight="1" thickBot="1">
      <c r="A96" s="447" t="s">
        <v>251</v>
      </c>
      <c r="B96" s="448"/>
      <c r="C96" s="448"/>
      <c r="D96" s="448"/>
      <c r="E96" s="449"/>
      <c r="F96" s="236">
        <f>SUM(F95,F91,F83,F75,F65,F48,F30,F24)</f>
        <v>437438</v>
      </c>
      <c r="G96" s="236">
        <f>G24+G30+G48+G65</f>
        <v>435405.07999999996</v>
      </c>
      <c r="H96" s="237">
        <f>F96-G96</f>
        <v>2032.9200000000419</v>
      </c>
      <c r="I96" s="238">
        <f>SUM(H96/G96)</f>
        <v>4.6690314224171253E-3</v>
      </c>
      <c r="J96" s="236">
        <f>J24+J30+J48+J65</f>
        <v>403191.92000000004</v>
      </c>
      <c r="K96" s="240"/>
      <c r="L96" s="241"/>
      <c r="M96" s="108"/>
    </row>
    <row r="97" spans="1:13" s="109" customFormat="1" ht="11.5">
      <c r="A97" s="108"/>
      <c r="B97" s="111"/>
      <c r="C97" s="108"/>
      <c r="D97" s="108"/>
      <c r="E97" s="108"/>
      <c r="F97" s="33"/>
      <c r="G97" s="36"/>
      <c r="H97" s="33"/>
      <c r="I97" s="33"/>
      <c r="J97" s="37"/>
      <c r="K97" s="108"/>
      <c r="L97" s="108"/>
      <c r="M97" s="108"/>
    </row>
  </sheetData>
  <mergeCells count="29">
    <mergeCell ref="A1:L1"/>
    <mergeCell ref="I3:J3"/>
    <mergeCell ref="A6:A7"/>
    <mergeCell ref="B6:B7"/>
    <mergeCell ref="C6:C7"/>
    <mergeCell ref="D6:D7"/>
    <mergeCell ref="E6:E7"/>
    <mergeCell ref="H6:H7"/>
    <mergeCell ref="I6:I7"/>
    <mergeCell ref="A66:A74"/>
    <mergeCell ref="K6:K7"/>
    <mergeCell ref="L6:L7"/>
    <mergeCell ref="A8:L8"/>
    <mergeCell ref="A9:A23"/>
    <mergeCell ref="A24:E24"/>
    <mergeCell ref="A25:A29"/>
    <mergeCell ref="A30:E30"/>
    <mergeCell ref="A31:A47"/>
    <mergeCell ref="A48:E48"/>
    <mergeCell ref="A49:A64"/>
    <mergeCell ref="A65:E65"/>
    <mergeCell ref="A95:E95"/>
    <mergeCell ref="A96:E96"/>
    <mergeCell ref="A75:E75"/>
    <mergeCell ref="A76:A82"/>
    <mergeCell ref="A83:E83"/>
    <mergeCell ref="A84:A90"/>
    <mergeCell ref="A91:E91"/>
    <mergeCell ref="A92:A94"/>
  </mergeCells>
  <pageMargins left="0.7" right="0.7" top="0.75" bottom="0.75" header="0.3" footer="0.3"/>
  <pageSetup paperSize="9" scale="46" orientation="portrait" r:id="rId1"/>
  <headerFooter>
    <oddFooter>&amp;L&amp;1#&amp;"Calibri"&amp;9&amp;K0078D7Business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0FBF-4228-43D8-8FDB-D0D8ACA0B260}">
  <sheetPr>
    <pageSetUpPr fitToPage="1"/>
  </sheetPr>
  <dimension ref="A1:M102"/>
  <sheetViews>
    <sheetView topLeftCell="B8" zoomScale="90" zoomScaleNormal="90" zoomScaleSheetLayoutView="75" workbookViewId="0">
      <selection activeCell="F64" sqref="F64"/>
    </sheetView>
  </sheetViews>
  <sheetFormatPr defaultColWidth="9.08984375" defaultRowHeight="11.5"/>
  <cols>
    <col min="1" max="1" width="23.90625" style="109" bestFit="1" customWidth="1"/>
    <col min="2" max="2" width="9.08984375" style="113"/>
    <col min="3" max="3" width="42.54296875" style="109" bestFit="1" customWidth="1"/>
    <col min="4" max="4" width="12.08984375" style="109" bestFit="1" customWidth="1"/>
    <col min="5" max="5" width="42.54296875" style="109" bestFit="1" customWidth="1"/>
    <col min="6" max="6" width="16.90625" style="17" bestFit="1" customWidth="1"/>
    <col min="7" max="7" width="16.90625" style="22" bestFit="1" customWidth="1"/>
    <col min="8" max="8" width="14.08984375" style="17" customWidth="1"/>
    <col min="9" max="9" width="16.08984375" style="17" customWidth="1"/>
    <col min="10" max="10" width="14.08984375" style="17" bestFit="1" customWidth="1"/>
    <col min="11" max="11" width="31.08984375" style="109" bestFit="1" customWidth="1"/>
    <col min="12" max="12" width="108.08984375" style="109" customWidth="1"/>
    <col min="13" max="16384" width="9.08984375" style="109"/>
  </cols>
  <sheetData>
    <row r="1" spans="1:13" customFormat="1" ht="18" customHeight="1">
      <c r="A1" s="488" t="s">
        <v>283</v>
      </c>
      <c r="B1" s="489"/>
      <c r="C1" s="489"/>
      <c r="D1" s="489"/>
      <c r="E1" s="489"/>
      <c r="F1" s="489"/>
      <c r="G1" s="489"/>
      <c r="H1" s="489"/>
      <c r="I1" s="489"/>
      <c r="J1" s="489"/>
      <c r="K1" s="489"/>
      <c r="L1" s="490"/>
    </row>
    <row r="2" spans="1:13">
      <c r="F2" s="17">
        <f>F9+F10+F18+F20+F21+F22</f>
        <v>57972</v>
      </c>
    </row>
    <row r="3" spans="1:13">
      <c r="A3" s="28">
        <f>' Property Summary'!D6</f>
        <v>84900</v>
      </c>
      <c r="B3" s="46"/>
      <c r="C3" s="29" t="str">
        <f>' Property Summary'!D5</f>
        <v>Woodlands Business Park, Milton Keynes, MK14 6EY</v>
      </c>
      <c r="D3" s="29"/>
      <c r="E3" s="29"/>
      <c r="F3" s="30"/>
      <c r="G3" s="42" t="s">
        <v>51</v>
      </c>
      <c r="H3" s="44" t="s">
        <v>52</v>
      </c>
      <c r="I3" s="481" t="s">
        <v>53</v>
      </c>
      <c r="J3" s="481"/>
      <c r="K3" s="45"/>
      <c r="L3" s="45"/>
      <c r="M3" s="108"/>
    </row>
    <row r="4" spans="1:13">
      <c r="A4" s="29"/>
      <c r="B4" s="46"/>
      <c r="C4" s="290">
        <f>' Property Summary'!D10</f>
        <v>46022</v>
      </c>
      <c r="D4" s="32"/>
      <c r="E4" s="29"/>
      <c r="F4" s="30"/>
      <c r="G4" s="43" t="s">
        <v>54</v>
      </c>
      <c r="H4" s="110">
        <f>' Property Summary'!D11</f>
        <v>0</v>
      </c>
      <c r="I4" s="30"/>
      <c r="J4" s="30"/>
      <c r="K4" s="31"/>
      <c r="L4" s="31"/>
      <c r="M4" s="108"/>
    </row>
    <row r="5" spans="1:13" ht="12" thickBot="1">
      <c r="A5" s="108"/>
      <c r="B5" s="111"/>
      <c r="C5" s="108"/>
      <c r="D5" s="108"/>
      <c r="E5" s="108"/>
      <c r="F5" s="33"/>
      <c r="G5" s="34"/>
      <c r="H5" s="108"/>
      <c r="I5" s="108"/>
      <c r="J5" s="108"/>
      <c r="K5" s="108"/>
      <c r="L5" s="108"/>
      <c r="M5" s="108"/>
    </row>
    <row r="6" spans="1:13" ht="35.15" customHeight="1">
      <c r="A6" s="482" t="s">
        <v>55</v>
      </c>
      <c r="B6" s="459"/>
      <c r="C6" s="484" t="s">
        <v>56</v>
      </c>
      <c r="D6" s="484" t="s">
        <v>57</v>
      </c>
      <c r="E6" s="459" t="s">
        <v>58</v>
      </c>
      <c r="F6" s="328" t="s">
        <v>59</v>
      </c>
      <c r="G6" s="313" t="s">
        <v>60</v>
      </c>
      <c r="H6" s="486" t="s">
        <v>61</v>
      </c>
      <c r="I6" s="486" t="s">
        <v>62</v>
      </c>
      <c r="J6" s="328" t="s">
        <v>408</v>
      </c>
      <c r="K6" s="459" t="s">
        <v>63</v>
      </c>
      <c r="L6" s="461" t="s">
        <v>64</v>
      </c>
      <c r="M6" s="108"/>
    </row>
    <row r="7" spans="1:13" ht="19.5" customHeight="1" thickBot="1">
      <c r="A7" s="483"/>
      <c r="B7" s="460"/>
      <c r="C7" s="485"/>
      <c r="D7" s="485"/>
      <c r="E7" s="460"/>
      <c r="F7" s="381">
        <v>46022</v>
      </c>
      <c r="G7" s="382">
        <v>45657</v>
      </c>
      <c r="H7" s="487"/>
      <c r="I7" s="487"/>
      <c r="J7" s="381">
        <v>45657</v>
      </c>
      <c r="K7" s="460"/>
      <c r="L7" s="462"/>
      <c r="M7" s="108"/>
    </row>
    <row r="8" spans="1:13" ht="24.65" customHeight="1" thickBot="1">
      <c r="A8" s="463" t="s">
        <v>283</v>
      </c>
      <c r="B8" s="464"/>
      <c r="C8" s="464"/>
      <c r="D8" s="464"/>
      <c r="E8" s="464"/>
      <c r="F8" s="464"/>
      <c r="G8" s="464"/>
      <c r="H8" s="464"/>
      <c r="I8" s="464"/>
      <c r="J8" s="464"/>
      <c r="K8" s="464"/>
      <c r="L8" s="465"/>
      <c r="M8" s="108"/>
    </row>
    <row r="9" spans="1:13" ht="24.65" customHeight="1">
      <c r="A9" s="466" t="s">
        <v>66</v>
      </c>
      <c r="B9" s="194">
        <v>1</v>
      </c>
      <c r="C9" s="195" t="s">
        <v>67</v>
      </c>
      <c r="D9" s="195" t="s">
        <v>68</v>
      </c>
      <c r="E9" s="195" t="s">
        <v>69</v>
      </c>
      <c r="F9" s="403">
        <v>41400</v>
      </c>
      <c r="G9" s="389">
        <v>40417.019999999997</v>
      </c>
      <c r="H9" s="196">
        <f>F9-G9</f>
        <v>982.9800000000032</v>
      </c>
      <c r="I9" s="198">
        <f>-1+(F9/G9)</f>
        <v>2.4320942018981162E-2</v>
      </c>
      <c r="J9" s="200">
        <v>40417</v>
      </c>
      <c r="K9" s="201" t="s">
        <v>69</v>
      </c>
      <c r="L9" s="390" t="s">
        <v>388</v>
      </c>
      <c r="M9" s="112"/>
    </row>
    <row r="10" spans="1:13" ht="24.65" customHeight="1">
      <c r="A10" s="466"/>
      <c r="B10" s="147">
        <v>2</v>
      </c>
      <c r="C10" s="148" t="s">
        <v>70</v>
      </c>
      <c r="D10" s="148" t="s">
        <v>71</v>
      </c>
      <c r="E10" s="148" t="s">
        <v>72</v>
      </c>
      <c r="F10" s="149">
        <v>2334</v>
      </c>
      <c r="G10" s="359">
        <v>1934.1</v>
      </c>
      <c r="H10" s="149">
        <f t="shared" ref="H10:H79" si="0">F10-G10</f>
        <v>399.90000000000009</v>
      </c>
      <c r="I10" s="150">
        <f t="shared" ref="I10:I79" si="1">-1+(F10/G10)</f>
        <v>0.20676283542733054</v>
      </c>
      <c r="J10" s="151">
        <v>1934</v>
      </c>
      <c r="K10" s="152" t="s">
        <v>72</v>
      </c>
      <c r="L10" s="333" t="s">
        <v>391</v>
      </c>
      <c r="M10" s="112"/>
    </row>
    <row r="11" spans="1:13" ht="24.65" hidden="1" customHeight="1" thickBot="1">
      <c r="A11" s="466"/>
      <c r="B11" s="147"/>
      <c r="C11" s="148" t="s">
        <v>70</v>
      </c>
      <c r="D11" s="148" t="s">
        <v>73</v>
      </c>
      <c r="E11" s="148" t="s">
        <v>74</v>
      </c>
      <c r="F11" s="196">
        <f t="shared" ref="F11:F17" si="2">G11*1.09</f>
        <v>0</v>
      </c>
      <c r="G11" s="359">
        <f>'Budget Detail (Sch 2)'!G11+'Budget Detail (Sch 3)'!G11+'Budget Detail (Sch 4)'!G11+'Budget Detail (Sch 6)'!G11+'Budget Detail (Sch 9)'!G11</f>
        <v>0</v>
      </c>
      <c r="H11" s="149">
        <f t="shared" si="0"/>
        <v>0</v>
      </c>
      <c r="I11" s="150" t="e">
        <f t="shared" si="1"/>
        <v>#DIV/0!</v>
      </c>
      <c r="J11" s="151">
        <f>'Budget Detail (Sch 2)'!J11+'Budget Detail (Sch 3)'!J11+'Budget Detail (Sch 4)'!J11+'Budget Detail (Sch 6)'!J11+'Budget Detail (Sch 9)'!J11</f>
        <v>0</v>
      </c>
      <c r="K11" s="152" t="s">
        <v>74</v>
      </c>
      <c r="L11" s="153"/>
      <c r="M11" s="112"/>
    </row>
    <row r="12" spans="1:13" ht="24.65" hidden="1" customHeight="1" thickBot="1">
      <c r="A12" s="466"/>
      <c r="B12" s="147"/>
      <c r="C12" s="148" t="s">
        <v>70</v>
      </c>
      <c r="D12" s="148" t="s">
        <v>75</v>
      </c>
      <c r="E12" s="148" t="s">
        <v>76</v>
      </c>
      <c r="F12" s="142">
        <f t="shared" si="2"/>
        <v>0</v>
      </c>
      <c r="G12" s="359">
        <f>'Budget Detail (Sch 2)'!G12+'Budget Detail (Sch 3)'!G12+'Budget Detail (Sch 4)'!G12+'Budget Detail (Sch 6)'!G12+'Budget Detail (Sch 9)'!G12</f>
        <v>0</v>
      </c>
      <c r="H12" s="149">
        <f t="shared" si="0"/>
        <v>0</v>
      </c>
      <c r="I12" s="150" t="e">
        <f t="shared" si="1"/>
        <v>#DIV/0!</v>
      </c>
      <c r="J12" s="151">
        <f>'Budget Detail (Sch 2)'!J12+'Budget Detail (Sch 3)'!J12+'Budget Detail (Sch 4)'!J12+'Budget Detail (Sch 6)'!J12+'Budget Detail (Sch 9)'!J12</f>
        <v>0</v>
      </c>
      <c r="K12" s="152" t="s">
        <v>76</v>
      </c>
      <c r="L12" s="153"/>
      <c r="M12" s="112"/>
    </row>
    <row r="13" spans="1:13" ht="24.65" hidden="1" customHeight="1" thickBot="1">
      <c r="A13" s="466"/>
      <c r="B13" s="147">
        <v>3</v>
      </c>
      <c r="C13" s="148" t="s">
        <v>77</v>
      </c>
      <c r="D13" s="148" t="s">
        <v>78</v>
      </c>
      <c r="E13" s="148" t="s">
        <v>79</v>
      </c>
      <c r="F13" s="142">
        <f t="shared" si="2"/>
        <v>0</v>
      </c>
      <c r="G13" s="359">
        <f>'Budget Detail (Sch 2)'!G13+'Budget Detail (Sch 3)'!G13+'Budget Detail (Sch 4)'!G13+'Budget Detail (Sch 6)'!G13+'Budget Detail (Sch 9)'!G13</f>
        <v>0</v>
      </c>
      <c r="H13" s="149">
        <f t="shared" si="0"/>
        <v>0</v>
      </c>
      <c r="I13" s="150" t="e">
        <f t="shared" si="1"/>
        <v>#DIV/0!</v>
      </c>
      <c r="J13" s="151">
        <f>'Budget Detail (Sch 2)'!J13+'Budget Detail (Sch 3)'!J13+'Budget Detail (Sch 4)'!J13+'Budget Detail (Sch 6)'!J13+'Budget Detail (Sch 9)'!J13</f>
        <v>0</v>
      </c>
      <c r="K13" s="152" t="s">
        <v>79</v>
      </c>
      <c r="L13" s="153"/>
      <c r="M13" s="112"/>
    </row>
    <row r="14" spans="1:13" ht="24.65" hidden="1" customHeight="1" thickBot="1">
      <c r="A14" s="466"/>
      <c r="B14" s="147"/>
      <c r="C14" s="148" t="s">
        <v>77</v>
      </c>
      <c r="D14" s="148" t="s">
        <v>80</v>
      </c>
      <c r="E14" s="148" t="s">
        <v>81</v>
      </c>
      <c r="F14" s="142">
        <f t="shared" si="2"/>
        <v>0</v>
      </c>
      <c r="G14" s="359">
        <f>'Budget Detail (Sch 2)'!G14+'Budget Detail (Sch 3)'!G14+'Budget Detail (Sch 4)'!G14+'Budget Detail (Sch 6)'!G14+'Budget Detail (Sch 9)'!G14</f>
        <v>0</v>
      </c>
      <c r="H14" s="149">
        <f t="shared" si="0"/>
        <v>0</v>
      </c>
      <c r="I14" s="150" t="e">
        <f t="shared" si="1"/>
        <v>#DIV/0!</v>
      </c>
      <c r="J14" s="151">
        <f>'Budget Detail (Sch 2)'!J14+'Budget Detail (Sch 3)'!J14+'Budget Detail (Sch 4)'!J14+'Budget Detail (Sch 6)'!J14+'Budget Detail (Sch 9)'!J14</f>
        <v>0</v>
      </c>
      <c r="K14" s="152" t="s">
        <v>81</v>
      </c>
      <c r="L14" s="153"/>
      <c r="M14" s="112"/>
    </row>
    <row r="15" spans="1:13" ht="24.65" hidden="1" customHeight="1" thickBot="1">
      <c r="A15" s="466"/>
      <c r="B15" s="147"/>
      <c r="C15" s="148" t="s">
        <v>77</v>
      </c>
      <c r="D15" s="148" t="s">
        <v>82</v>
      </c>
      <c r="E15" s="148" t="s">
        <v>83</v>
      </c>
      <c r="F15" s="142">
        <f t="shared" si="2"/>
        <v>0</v>
      </c>
      <c r="G15" s="359">
        <f>'Budget Detail (Sch 2)'!G15+'Budget Detail (Sch 3)'!G15+'Budget Detail (Sch 4)'!G15+'Budget Detail (Sch 6)'!G15+'Budget Detail (Sch 9)'!G15</f>
        <v>0</v>
      </c>
      <c r="H15" s="149">
        <f t="shared" si="0"/>
        <v>0</v>
      </c>
      <c r="I15" s="150" t="e">
        <f t="shared" si="1"/>
        <v>#DIV/0!</v>
      </c>
      <c r="J15" s="151">
        <f>'Budget Detail (Sch 2)'!J15+'Budget Detail (Sch 3)'!J15+'Budget Detail (Sch 4)'!J15+'Budget Detail (Sch 6)'!J15+'Budget Detail (Sch 9)'!J15</f>
        <v>0</v>
      </c>
      <c r="K15" s="152" t="s">
        <v>83</v>
      </c>
      <c r="L15" s="153"/>
      <c r="M15" s="112"/>
    </row>
    <row r="16" spans="1:13" ht="24.65" hidden="1" customHeight="1" thickBot="1">
      <c r="A16" s="466"/>
      <c r="B16" s="147"/>
      <c r="C16" s="148" t="s">
        <v>77</v>
      </c>
      <c r="D16" s="148" t="s">
        <v>84</v>
      </c>
      <c r="E16" s="148" t="s">
        <v>85</v>
      </c>
      <c r="F16" s="142">
        <f t="shared" si="2"/>
        <v>0</v>
      </c>
      <c r="G16" s="359">
        <f>'Budget Detail (Sch 2)'!G16+'Budget Detail (Sch 3)'!G16+'Budget Detail (Sch 4)'!G16+'Budget Detail (Sch 6)'!G16+'Budget Detail (Sch 9)'!G16</f>
        <v>0</v>
      </c>
      <c r="H16" s="149">
        <f t="shared" si="0"/>
        <v>0</v>
      </c>
      <c r="I16" s="150" t="e">
        <f t="shared" si="1"/>
        <v>#DIV/0!</v>
      </c>
      <c r="J16" s="151">
        <f>'Budget Detail (Sch 2)'!J16+'Budget Detail (Sch 3)'!J16+'Budget Detail (Sch 4)'!J16+'Budget Detail (Sch 6)'!J16+'Budget Detail (Sch 9)'!J16</f>
        <v>0</v>
      </c>
      <c r="K16" s="152" t="s">
        <v>85</v>
      </c>
      <c r="L16" s="153"/>
      <c r="M16" s="112"/>
    </row>
    <row r="17" spans="1:13" ht="24.65" hidden="1" customHeight="1">
      <c r="A17" s="466"/>
      <c r="B17" s="147"/>
      <c r="C17" s="148" t="s">
        <v>77</v>
      </c>
      <c r="D17" s="148" t="s">
        <v>86</v>
      </c>
      <c r="E17" s="148" t="s">
        <v>87</v>
      </c>
      <c r="F17" s="404">
        <f t="shared" si="2"/>
        <v>0</v>
      </c>
      <c r="G17" s="359">
        <f>'Budget Detail (Sch 2)'!G17+'Budget Detail (Sch 3)'!G17+'Budget Detail (Sch 4)'!G17+'Budget Detail (Sch 6)'!G17+'Budget Detail (Sch 9)'!G17</f>
        <v>0</v>
      </c>
      <c r="H17" s="149">
        <f t="shared" si="0"/>
        <v>0</v>
      </c>
      <c r="I17" s="150" t="e">
        <f t="shared" si="1"/>
        <v>#DIV/0!</v>
      </c>
      <c r="J17" s="151">
        <f>'Budget Detail (Sch 2)'!J17+'Budget Detail (Sch 3)'!J17+'Budget Detail (Sch 4)'!J17+'Budget Detail (Sch 6)'!J17+'Budget Detail (Sch 9)'!J17</f>
        <v>0</v>
      </c>
      <c r="K17" s="152" t="s">
        <v>87</v>
      </c>
      <c r="L17" s="153"/>
      <c r="M17" s="112"/>
    </row>
    <row r="18" spans="1:13" ht="24.65" customHeight="1">
      <c r="A18" s="466"/>
      <c r="B18" s="147"/>
      <c r="C18" s="148" t="s">
        <v>77</v>
      </c>
      <c r="D18" s="148" t="s">
        <v>88</v>
      </c>
      <c r="E18" s="148" t="s">
        <v>89</v>
      </c>
      <c r="F18" s="149">
        <v>1308</v>
      </c>
      <c r="G18" s="359">
        <v>1246</v>
      </c>
      <c r="H18" s="149">
        <f t="shared" si="0"/>
        <v>62</v>
      </c>
      <c r="I18" s="150">
        <f t="shared" si="1"/>
        <v>4.9759229534510396E-2</v>
      </c>
      <c r="J18" s="151">
        <v>1246</v>
      </c>
      <c r="K18" s="152" t="s">
        <v>89</v>
      </c>
      <c r="L18" s="333" t="s">
        <v>382</v>
      </c>
      <c r="M18" s="112"/>
    </row>
    <row r="19" spans="1:13" ht="24.65" hidden="1" customHeight="1">
      <c r="A19" s="466"/>
      <c r="B19" s="147"/>
      <c r="C19" s="148" t="s">
        <v>77</v>
      </c>
      <c r="D19" s="148" t="s">
        <v>90</v>
      </c>
      <c r="E19" s="148" t="s">
        <v>91</v>
      </c>
      <c r="F19" s="403">
        <v>0</v>
      </c>
      <c r="G19" s="359">
        <v>0</v>
      </c>
      <c r="H19" s="149">
        <v>0</v>
      </c>
      <c r="I19" s="150">
        <v>0</v>
      </c>
      <c r="J19" s="151">
        <f>'Budget Detail (Sch 2)'!J19+'Budget Detail (Sch 3)'!J19+'Budget Detail (Sch 4)'!J19+'Budget Detail (Sch 6)'!J19+'Budget Detail (Sch 9)'!J19</f>
        <v>0</v>
      </c>
      <c r="K19" s="152" t="s">
        <v>91</v>
      </c>
      <c r="L19" s="153"/>
      <c r="M19" s="112"/>
    </row>
    <row r="20" spans="1:13" ht="24.65" customHeight="1">
      <c r="A20" s="466"/>
      <c r="B20" s="147"/>
      <c r="C20" s="148" t="s">
        <v>77</v>
      </c>
      <c r="D20" s="148">
        <v>10370</v>
      </c>
      <c r="E20" s="148" t="s">
        <v>92</v>
      </c>
      <c r="F20" s="149">
        <v>11250</v>
      </c>
      <c r="G20" s="359">
        <v>11117.96</v>
      </c>
      <c r="H20" s="149">
        <f t="shared" si="0"/>
        <v>132.04000000000087</v>
      </c>
      <c r="I20" s="150">
        <f t="shared" si="1"/>
        <v>1.1876279461340067E-2</v>
      </c>
      <c r="J20" s="151">
        <v>11118</v>
      </c>
      <c r="K20" s="152" t="s">
        <v>92</v>
      </c>
      <c r="L20" s="352" t="s">
        <v>389</v>
      </c>
      <c r="M20" s="112"/>
    </row>
    <row r="21" spans="1:13" ht="13">
      <c r="A21" s="466"/>
      <c r="B21" s="147">
        <v>4</v>
      </c>
      <c r="C21" s="148" t="s">
        <v>93</v>
      </c>
      <c r="D21" s="148" t="s">
        <v>94</v>
      </c>
      <c r="E21" s="148" t="s">
        <v>95</v>
      </c>
      <c r="F21" s="151">
        <f>555+375</f>
        <v>930</v>
      </c>
      <c r="G21" s="151">
        <v>530</v>
      </c>
      <c r="H21" s="149">
        <f t="shared" si="0"/>
        <v>400</v>
      </c>
      <c r="I21" s="150">
        <f t="shared" si="1"/>
        <v>0.75471698113207553</v>
      </c>
      <c r="J21" s="151">
        <v>530</v>
      </c>
      <c r="K21" s="152" t="s">
        <v>95</v>
      </c>
      <c r="L21" s="333" t="s">
        <v>392</v>
      </c>
      <c r="M21" s="108"/>
    </row>
    <row r="22" spans="1:13" ht="24.65" customHeight="1" thickBot="1">
      <c r="A22" s="466"/>
      <c r="B22" s="158"/>
      <c r="C22" s="148" t="s">
        <v>93</v>
      </c>
      <c r="D22" s="148" t="s">
        <v>96</v>
      </c>
      <c r="E22" s="148" t="s">
        <v>97</v>
      </c>
      <c r="F22" s="151">
        <v>750</v>
      </c>
      <c r="G22" s="151">
        <v>0</v>
      </c>
      <c r="H22" s="149">
        <f t="shared" si="0"/>
        <v>750</v>
      </c>
      <c r="I22" s="150">
        <v>1</v>
      </c>
      <c r="J22" s="151">
        <f>'Budget Detail (Sch 2)'!J22+'Budget Detail (Sch 3)'!J22+'Budget Detail (Sch 4)'!J22+'Budget Detail (Sch 6)'!J22+'Budget Detail (Sch 9)'!J22</f>
        <v>0</v>
      </c>
      <c r="K22" s="152" t="s">
        <v>97</v>
      </c>
      <c r="L22" s="422" t="s">
        <v>446</v>
      </c>
      <c r="M22" s="108"/>
    </row>
    <row r="23" spans="1:13" ht="24.65" hidden="1" customHeight="1" thickBot="1">
      <c r="A23" s="467"/>
      <c r="B23" s="163"/>
      <c r="C23" s="164" t="s">
        <v>93</v>
      </c>
      <c r="D23" s="164" t="s">
        <v>98</v>
      </c>
      <c r="E23" s="164" t="s">
        <v>99</v>
      </c>
      <c r="F23" s="151">
        <f>'Budget Detail (Sch 2)'!F23+'Budget Detail (Sch 3)'!G23+'Budget Detail (Sch 4)'!F23+'Budget Detail (Sch 6)'!F23+'Budget Detail (Sch 9)'!F23</f>
        <v>0</v>
      </c>
      <c r="G23" s="151" t="e">
        <f>'Budget Detail (Sch 2)'!G23+'Budget Detail (Sch 3)'!#REF!+'Budget Detail (Sch 4)'!G23+'Budget Detail (Sch 6)'!G23+'Budget Detail (Sch 9)'!G23</f>
        <v>#REF!</v>
      </c>
      <c r="H23" s="165" t="e">
        <f t="shared" si="0"/>
        <v>#REF!</v>
      </c>
      <c r="I23" s="167" t="e">
        <f t="shared" si="1"/>
        <v>#REF!</v>
      </c>
      <c r="J23" s="151">
        <f>'Budget Detail (Sch 2)'!J23+'Budget Detail (Sch 3)'!J23+'Budget Detail (Sch 4)'!J23+'Budget Detail (Sch 6)'!J23+'Budget Detail (Sch 9)'!J23</f>
        <v>0</v>
      </c>
      <c r="K23" s="170" t="s">
        <v>99</v>
      </c>
      <c r="L23" s="171"/>
      <c r="M23" s="108"/>
    </row>
    <row r="24" spans="1:13" ht="13.5" thickBot="1">
      <c r="A24" s="468" t="s">
        <v>100</v>
      </c>
      <c r="B24" s="469"/>
      <c r="C24" s="469"/>
      <c r="D24" s="469"/>
      <c r="E24" s="470"/>
      <c r="F24" s="172">
        <f>SUM(F9:F22)</f>
        <v>57972</v>
      </c>
      <c r="G24" s="172">
        <f>G9+G10+G18+G20+G21</f>
        <v>55245.079999999994</v>
      </c>
      <c r="H24" s="172">
        <f>F24-G24</f>
        <v>2726.9200000000055</v>
      </c>
      <c r="I24" s="173">
        <f>-1+(F24/G24)</f>
        <v>4.9360413633214195E-2</v>
      </c>
      <c r="J24" s="174">
        <f>SUM(J9:J21)</f>
        <v>55245</v>
      </c>
      <c r="K24" s="175"/>
      <c r="L24" s="176"/>
      <c r="M24" s="108"/>
    </row>
    <row r="25" spans="1:13" ht="13">
      <c r="A25" s="471" t="s">
        <v>101</v>
      </c>
      <c r="B25" s="177">
        <v>5</v>
      </c>
      <c r="C25" s="178" t="s">
        <v>102</v>
      </c>
      <c r="D25" s="178" t="s">
        <v>103</v>
      </c>
      <c r="E25" s="178" t="s">
        <v>102</v>
      </c>
      <c r="F25" s="393">
        <v>14000</v>
      </c>
      <c r="G25" s="151">
        <v>12500</v>
      </c>
      <c r="H25" s="142">
        <f>F25-G25</f>
        <v>1500</v>
      </c>
      <c r="I25" s="150">
        <f t="shared" si="1"/>
        <v>0.12000000000000011</v>
      </c>
      <c r="J25" s="151">
        <v>14000</v>
      </c>
      <c r="K25" s="145" t="s">
        <v>102</v>
      </c>
      <c r="L25" s="333" t="s">
        <v>411</v>
      </c>
      <c r="M25" s="112"/>
    </row>
    <row r="26" spans="1:13" ht="13" hidden="1">
      <c r="A26" s="472"/>
      <c r="B26" s="182">
        <v>6</v>
      </c>
      <c r="C26" s="183" t="s">
        <v>104</v>
      </c>
      <c r="D26" s="183" t="s">
        <v>105</v>
      </c>
      <c r="E26" s="183" t="s">
        <v>104</v>
      </c>
      <c r="F26" s="151"/>
      <c r="G26" s="151"/>
      <c r="H26" s="149">
        <f t="shared" si="0"/>
        <v>0</v>
      </c>
      <c r="I26" s="150" t="e">
        <f t="shared" si="1"/>
        <v>#DIV/0!</v>
      </c>
      <c r="J26" s="151">
        <f>'Budget Detail (Sch 2)'!J26+'Budget Detail (Sch 3)'!J26+'Budget Detail (Sch 4)'!J26+'Budget Detail (Sch 6)'!J26+'Budget Detail (Sch 9)'!J26</f>
        <v>100</v>
      </c>
      <c r="K26" s="152" t="s">
        <v>104</v>
      </c>
      <c r="L26" s="184"/>
      <c r="M26" s="112"/>
    </row>
    <row r="27" spans="1:13" ht="13" hidden="1">
      <c r="A27" s="472"/>
      <c r="B27" s="182">
        <v>7</v>
      </c>
      <c r="C27" s="183" t="s">
        <v>106</v>
      </c>
      <c r="D27" s="183" t="s">
        <v>107</v>
      </c>
      <c r="E27" s="183" t="s">
        <v>106</v>
      </c>
      <c r="F27" s="151">
        <f>'Budget Detail (Sch 2)'!F27+'Budget Detail (Sch 3)'!G27+'Budget Detail (Sch 4)'!F27+'Budget Detail (Sch 6)'!F27+'Budget Detail (Sch 9)'!F27</f>
        <v>0</v>
      </c>
      <c r="G27" s="151" t="e">
        <f>'Budget Detail (Sch 2)'!G27+'Budget Detail (Sch 3)'!#REF!+'Budget Detail (Sch 4)'!G27+'Budget Detail (Sch 6)'!G27+'Budget Detail (Sch 9)'!G27</f>
        <v>#REF!</v>
      </c>
      <c r="H27" s="149" t="e">
        <f t="shared" si="0"/>
        <v>#REF!</v>
      </c>
      <c r="I27" s="150" t="e">
        <f t="shared" si="1"/>
        <v>#REF!</v>
      </c>
      <c r="J27" s="151">
        <f>'Budget Detail (Sch 2)'!J27+'Budget Detail (Sch 3)'!J27+'Budget Detail (Sch 4)'!J27+'Budget Detail (Sch 6)'!J27+'Budget Detail (Sch 9)'!J27</f>
        <v>0</v>
      </c>
      <c r="K27" s="152" t="s">
        <v>106</v>
      </c>
      <c r="L27" s="184"/>
      <c r="M27" s="112"/>
    </row>
    <row r="28" spans="1:13" ht="13" hidden="1">
      <c r="A28" s="472"/>
      <c r="B28" s="182">
        <v>8</v>
      </c>
      <c r="C28" s="183" t="s">
        <v>108</v>
      </c>
      <c r="D28" s="183" t="s">
        <v>109</v>
      </c>
      <c r="E28" s="183" t="s">
        <v>110</v>
      </c>
      <c r="F28" s="151"/>
      <c r="G28" s="151"/>
      <c r="H28" s="149">
        <f t="shared" si="0"/>
        <v>0</v>
      </c>
      <c r="I28" s="150" t="e">
        <f t="shared" si="1"/>
        <v>#DIV/0!</v>
      </c>
      <c r="J28" s="151">
        <f>'Budget Detail (Sch 2)'!J28+'Budget Detail (Sch 3)'!J28+'Budget Detail (Sch 4)'!J28+'Budget Detail (Sch 6)'!J28+'Budget Detail (Sch 9)'!J28</f>
        <v>4855</v>
      </c>
      <c r="K28" s="152" t="s">
        <v>110</v>
      </c>
      <c r="L28" s="184"/>
      <c r="M28" s="112"/>
    </row>
    <row r="29" spans="1:13" ht="23.4" customHeight="1" thickBot="1">
      <c r="A29" s="473"/>
      <c r="B29" s="185">
        <v>9</v>
      </c>
      <c r="C29" s="186" t="s">
        <v>111</v>
      </c>
      <c r="D29" s="186" t="s">
        <v>112</v>
      </c>
      <c r="E29" s="186" t="s">
        <v>113</v>
      </c>
      <c r="F29" s="169">
        <v>900</v>
      </c>
      <c r="G29" s="169">
        <v>600</v>
      </c>
      <c r="H29" s="165">
        <f t="shared" si="0"/>
        <v>300</v>
      </c>
      <c r="I29" s="167">
        <f t="shared" si="1"/>
        <v>0.5</v>
      </c>
      <c r="J29" s="151">
        <v>665</v>
      </c>
      <c r="K29" s="170" t="s">
        <v>384</v>
      </c>
      <c r="L29" s="333" t="s">
        <v>393</v>
      </c>
      <c r="M29" s="108"/>
    </row>
    <row r="30" spans="1:13" ht="13.5" thickBot="1">
      <c r="A30" s="474" t="s">
        <v>100</v>
      </c>
      <c r="B30" s="475"/>
      <c r="C30" s="475"/>
      <c r="D30" s="475"/>
      <c r="E30" s="476"/>
      <c r="F30" s="189">
        <f>SUM(F25:F29)</f>
        <v>14900</v>
      </c>
      <c r="G30" s="189">
        <f>G25+G29</f>
        <v>13100</v>
      </c>
      <c r="H30" s="189">
        <f>F30-G30</f>
        <v>1800</v>
      </c>
      <c r="I30" s="190">
        <f>-1+(F30/G30)</f>
        <v>0.13740458015267176</v>
      </c>
      <c r="J30" s="191">
        <f>J25+J29</f>
        <v>14665</v>
      </c>
      <c r="K30" s="192"/>
      <c r="L30" s="193"/>
      <c r="M30" s="108"/>
    </row>
    <row r="31" spans="1:13" ht="23">
      <c r="A31" s="477" t="s">
        <v>114</v>
      </c>
      <c r="B31" s="194">
        <v>10</v>
      </c>
      <c r="C31" s="195" t="s">
        <v>115</v>
      </c>
      <c r="D31" s="195" t="s">
        <v>116</v>
      </c>
      <c r="E31" s="195" t="s">
        <v>117</v>
      </c>
      <c r="F31" s="207">
        <v>10000</v>
      </c>
      <c r="G31" s="207">
        <v>8000</v>
      </c>
      <c r="H31" s="196">
        <f t="shared" si="0"/>
        <v>2000</v>
      </c>
      <c r="I31" s="198">
        <f t="shared" si="1"/>
        <v>0.25</v>
      </c>
      <c r="J31" s="151">
        <v>10315.36</v>
      </c>
      <c r="K31" s="201" t="s">
        <v>117</v>
      </c>
      <c r="L31" s="333" t="s">
        <v>428</v>
      </c>
      <c r="M31" s="108"/>
    </row>
    <row r="32" spans="1:13" ht="23">
      <c r="A32" s="477"/>
      <c r="B32" s="147"/>
      <c r="C32" s="148" t="s">
        <v>115</v>
      </c>
      <c r="D32" s="148" t="s">
        <v>118</v>
      </c>
      <c r="E32" s="148" t="s">
        <v>119</v>
      </c>
      <c r="F32" s="207">
        <v>8500</v>
      </c>
      <c r="G32" s="207">
        <v>7182</v>
      </c>
      <c r="H32" s="149">
        <f t="shared" si="0"/>
        <v>1318</v>
      </c>
      <c r="I32" s="150">
        <f t="shared" si="1"/>
        <v>0.1835143414090783</v>
      </c>
      <c r="J32" s="151">
        <v>3400</v>
      </c>
      <c r="K32" s="152" t="s">
        <v>119</v>
      </c>
      <c r="L32" s="333" t="s">
        <v>429</v>
      </c>
      <c r="M32" s="108"/>
    </row>
    <row r="33" spans="1:13" ht="23">
      <c r="A33" s="477"/>
      <c r="B33" s="147">
        <v>11</v>
      </c>
      <c r="C33" s="148" t="s">
        <v>120</v>
      </c>
      <c r="D33" s="148" t="s">
        <v>121</v>
      </c>
      <c r="E33" s="148" t="s">
        <v>122</v>
      </c>
      <c r="F33" s="207">
        <v>2000</v>
      </c>
      <c r="G33" s="207">
        <v>2000</v>
      </c>
      <c r="H33" s="149">
        <f t="shared" si="0"/>
        <v>0</v>
      </c>
      <c r="I33" s="150">
        <f t="shared" si="1"/>
        <v>0</v>
      </c>
      <c r="J33" s="151">
        <v>1502.52</v>
      </c>
      <c r="K33" s="152" t="s">
        <v>122</v>
      </c>
      <c r="L33" s="333" t="s">
        <v>430</v>
      </c>
      <c r="M33" s="108"/>
    </row>
    <row r="34" spans="1:13" ht="24.65" hidden="1" customHeight="1">
      <c r="A34" s="477"/>
      <c r="B34" s="147"/>
      <c r="C34" s="148" t="s">
        <v>120</v>
      </c>
      <c r="D34" s="148" t="s">
        <v>123</v>
      </c>
      <c r="E34" s="148" t="s">
        <v>124</v>
      </c>
      <c r="F34" s="207">
        <f>'Budget Detail (Sch 2)'!F34+'Budget Detail (Sch 3)'!G34+'Budget Detail (Sch 4)'!F33+'Budget Detail (Sch 6)'!F34+'Budget Detail (Sch 9)'!F34</f>
        <v>3560</v>
      </c>
      <c r="G34" s="207" t="e">
        <f>'Budget Detail (Sch 2)'!G34+'Budget Detail (Sch 3)'!#REF!+'Budget Detail (Sch 4)'!G33+'Budget Detail (Sch 6)'!G34+'Budget Detail (Sch 9)'!G34</f>
        <v>#REF!</v>
      </c>
      <c r="H34" s="149" t="e">
        <f t="shared" si="0"/>
        <v>#REF!</v>
      </c>
      <c r="I34" s="150" t="e">
        <f t="shared" si="1"/>
        <v>#REF!</v>
      </c>
      <c r="J34" s="151"/>
      <c r="K34" s="152" t="s">
        <v>124</v>
      </c>
      <c r="L34" s="333" t="s">
        <v>295</v>
      </c>
      <c r="M34" s="108"/>
    </row>
    <row r="35" spans="1:13" ht="24.65" hidden="1" customHeight="1">
      <c r="A35" s="477"/>
      <c r="B35" s="147"/>
      <c r="C35" s="148" t="s">
        <v>120</v>
      </c>
      <c r="D35" s="148" t="s">
        <v>125</v>
      </c>
      <c r="E35" s="148" t="s">
        <v>126</v>
      </c>
      <c r="F35" s="207">
        <f>'Budget Detail (Sch 2)'!F35+'Budget Detail (Sch 3)'!G35+'Budget Detail (Sch 4)'!F34+'Budget Detail (Sch 6)'!F35+'Budget Detail (Sch 9)'!F35</f>
        <v>0</v>
      </c>
      <c r="G35" s="207" t="e">
        <f>'Budget Detail (Sch 2)'!G35+'Budget Detail (Sch 3)'!#REF!+'Budget Detail (Sch 4)'!G34+'Budget Detail (Sch 6)'!G35+'Budget Detail (Sch 9)'!G35</f>
        <v>#REF!</v>
      </c>
      <c r="H35" s="149" t="e">
        <f t="shared" si="0"/>
        <v>#REF!</v>
      </c>
      <c r="I35" s="150" t="e">
        <f t="shared" si="1"/>
        <v>#REF!</v>
      </c>
      <c r="J35" s="151"/>
      <c r="K35" s="152" t="s">
        <v>126</v>
      </c>
      <c r="L35" s="333" t="s">
        <v>296</v>
      </c>
      <c r="M35" s="108"/>
    </row>
    <row r="36" spans="1:13" ht="24.65" hidden="1" customHeight="1">
      <c r="A36" s="477"/>
      <c r="B36" s="147"/>
      <c r="C36" s="148" t="s">
        <v>120</v>
      </c>
      <c r="D36" s="148" t="s">
        <v>127</v>
      </c>
      <c r="E36" s="148" t="s">
        <v>128</v>
      </c>
      <c r="F36" s="207">
        <f>'Budget Detail (Sch 2)'!F36+'Budget Detail (Sch 3)'!G36+'Budget Detail (Sch 4)'!F35+'Budget Detail (Sch 6)'!F36+'Budget Detail (Sch 9)'!F36</f>
        <v>0</v>
      </c>
      <c r="G36" s="207" t="e">
        <f>'Budget Detail (Sch 2)'!G36+'Budget Detail (Sch 3)'!#REF!+'Budget Detail (Sch 4)'!G35+'Budget Detail (Sch 6)'!G36+'Budget Detail (Sch 9)'!G36</f>
        <v>#REF!</v>
      </c>
      <c r="H36" s="149" t="e">
        <f t="shared" si="0"/>
        <v>#REF!</v>
      </c>
      <c r="I36" s="150" t="e">
        <f t="shared" si="1"/>
        <v>#REF!</v>
      </c>
      <c r="J36" s="151"/>
      <c r="K36" s="152" t="s">
        <v>128</v>
      </c>
      <c r="L36" s="333" t="s">
        <v>297</v>
      </c>
      <c r="M36" s="108"/>
    </row>
    <row r="37" spans="1:13" ht="23">
      <c r="A37" s="477"/>
      <c r="B37" s="147"/>
      <c r="C37" s="148" t="s">
        <v>120</v>
      </c>
      <c r="D37" s="148" t="s">
        <v>129</v>
      </c>
      <c r="E37" s="148" t="s">
        <v>130</v>
      </c>
      <c r="F37" s="207">
        <v>29000</v>
      </c>
      <c r="G37" s="207">
        <v>27000</v>
      </c>
      <c r="H37" s="149">
        <f t="shared" si="0"/>
        <v>2000</v>
      </c>
      <c r="I37" s="150">
        <f t="shared" si="1"/>
        <v>7.4074074074074181E-2</v>
      </c>
      <c r="J37" s="151">
        <v>27700</v>
      </c>
      <c r="K37" s="152" t="s">
        <v>130</v>
      </c>
      <c r="L37" s="333" t="s">
        <v>390</v>
      </c>
      <c r="M37" s="108"/>
    </row>
    <row r="38" spans="1:13" ht="23">
      <c r="A38" s="477"/>
      <c r="B38" s="147"/>
      <c r="C38" s="148" t="s">
        <v>120</v>
      </c>
      <c r="D38" s="148" t="s">
        <v>131</v>
      </c>
      <c r="E38" s="148" t="s">
        <v>132</v>
      </c>
      <c r="F38" s="207">
        <v>3000</v>
      </c>
      <c r="G38" s="207">
        <v>3000</v>
      </c>
      <c r="H38" s="149">
        <f t="shared" si="0"/>
        <v>0</v>
      </c>
      <c r="I38" s="150">
        <f t="shared" si="1"/>
        <v>0</v>
      </c>
      <c r="J38" s="151">
        <v>2620</v>
      </c>
      <c r="K38" s="152" t="s">
        <v>132</v>
      </c>
      <c r="L38" s="333" t="s">
        <v>412</v>
      </c>
      <c r="M38" s="108"/>
    </row>
    <row r="39" spans="1:13" ht="23">
      <c r="A39" s="477"/>
      <c r="B39" s="147"/>
      <c r="C39" s="148" t="s">
        <v>120</v>
      </c>
      <c r="D39" s="148" t="s">
        <v>133</v>
      </c>
      <c r="E39" s="148" t="s">
        <v>134</v>
      </c>
      <c r="F39" s="207">
        <v>7308</v>
      </c>
      <c r="G39" s="207">
        <v>6500</v>
      </c>
      <c r="H39" s="149">
        <f t="shared" si="0"/>
        <v>808</v>
      </c>
      <c r="I39" s="150">
        <f t="shared" si="1"/>
        <v>0.12430769230769223</v>
      </c>
      <c r="J39" s="151">
        <v>5300</v>
      </c>
      <c r="K39" s="152" t="s">
        <v>134</v>
      </c>
      <c r="L39" s="333" t="s">
        <v>432</v>
      </c>
      <c r="M39" s="108"/>
    </row>
    <row r="40" spans="1:13" ht="24.65" hidden="1" customHeight="1">
      <c r="A40" s="477"/>
      <c r="B40" s="147">
        <v>12</v>
      </c>
      <c r="C40" s="148" t="s">
        <v>135</v>
      </c>
      <c r="D40" s="148" t="s">
        <v>136</v>
      </c>
      <c r="E40" s="148" t="s">
        <v>137</v>
      </c>
      <c r="F40" s="207">
        <f>'Budget Detail (Sch 2)'!F40+'Budget Detail (Sch 3)'!G40+'Budget Detail (Sch 4)'!F39+'Budget Detail (Sch 6)'!F40+'Budget Detail (Sch 9)'!F40</f>
        <v>0</v>
      </c>
      <c r="G40" s="207" t="e">
        <f>'Budget Detail (Sch 2)'!G40+'Budget Detail (Sch 3)'!#REF!+'Budget Detail (Sch 4)'!G39+'Budget Detail (Sch 6)'!G40+'Budget Detail (Sch 9)'!G40</f>
        <v>#REF!</v>
      </c>
      <c r="H40" s="149" t="e">
        <f t="shared" si="0"/>
        <v>#REF!</v>
      </c>
      <c r="I40" s="150" t="e">
        <f t="shared" si="1"/>
        <v>#REF!</v>
      </c>
      <c r="J40" s="151"/>
      <c r="K40" s="152" t="s">
        <v>137</v>
      </c>
      <c r="L40" s="333" t="s">
        <v>299</v>
      </c>
      <c r="M40" s="108"/>
    </row>
    <row r="41" spans="1:13" ht="23.5" thickBot="1">
      <c r="A41" s="477"/>
      <c r="B41" s="147"/>
      <c r="C41" s="148" t="s">
        <v>135</v>
      </c>
      <c r="D41" s="148" t="s">
        <v>138</v>
      </c>
      <c r="E41" s="148" t="s">
        <v>139</v>
      </c>
      <c r="F41" s="207">
        <v>38000</v>
      </c>
      <c r="G41" s="207">
        <v>38000</v>
      </c>
      <c r="H41" s="149">
        <f t="shared" si="0"/>
        <v>0</v>
      </c>
      <c r="I41" s="150">
        <f t="shared" si="1"/>
        <v>0</v>
      </c>
      <c r="J41" s="151">
        <v>28000</v>
      </c>
      <c r="K41" s="152" t="s">
        <v>139</v>
      </c>
      <c r="L41" s="333" t="s">
        <v>431</v>
      </c>
      <c r="M41" s="108"/>
    </row>
    <row r="42" spans="1:13" ht="24.65" hidden="1" customHeight="1">
      <c r="A42" s="477"/>
      <c r="B42" s="147"/>
      <c r="C42" s="148" t="s">
        <v>135</v>
      </c>
      <c r="D42" s="148" t="s">
        <v>140</v>
      </c>
      <c r="E42" s="148" t="s">
        <v>141</v>
      </c>
      <c r="F42" s="207">
        <f>'Budget Detail (Sch 2)'!F42+'Budget Detail (Sch 3)'!G42+'Budget Detail (Sch 4)'!F41+'Budget Detail (Sch 6)'!F42+'Budget Detail (Sch 9)'!F42</f>
        <v>0</v>
      </c>
      <c r="G42" s="207" t="e">
        <f>'Budget Detail (Sch 2)'!G42+'Budget Detail (Sch 3)'!#REF!+'Budget Detail (Sch 4)'!G41+'Budget Detail (Sch 6)'!G42+'Budget Detail (Sch 9)'!G42</f>
        <v>#REF!</v>
      </c>
      <c r="H42" s="149" t="e">
        <f t="shared" si="0"/>
        <v>#REF!</v>
      </c>
      <c r="I42" s="150" t="e">
        <f t="shared" si="1"/>
        <v>#REF!</v>
      </c>
      <c r="J42" s="151">
        <f>'Budget Detail (Sch 2)'!J42+'Budget Detail (Sch 3)'!J42+'Budget Detail (Sch 4)'!J41+'Budget Detail (Sch 6)'!J42+'Budget Detail (Sch 9)'!J42</f>
        <v>0</v>
      </c>
      <c r="K42" s="152" t="s">
        <v>141</v>
      </c>
      <c r="L42" s="153"/>
      <c r="M42" s="108"/>
    </row>
    <row r="43" spans="1:13" ht="24.65" hidden="1" customHeight="1">
      <c r="A43" s="477"/>
      <c r="B43" s="147"/>
      <c r="C43" s="148" t="s">
        <v>142</v>
      </c>
      <c r="D43" s="148" t="s">
        <v>143</v>
      </c>
      <c r="E43" s="148" t="s">
        <v>144</v>
      </c>
      <c r="F43" s="207">
        <f>'Budget Detail (Sch 2)'!F43+'Budget Detail (Sch 3)'!G43+'Budget Detail (Sch 4)'!F42+'Budget Detail (Sch 6)'!F43+'Budget Detail (Sch 9)'!F43</f>
        <v>0</v>
      </c>
      <c r="G43" s="207" t="e">
        <f>'Budget Detail (Sch 2)'!G43+'Budget Detail (Sch 3)'!#REF!+'Budget Detail (Sch 4)'!G42+'Budget Detail (Sch 6)'!G43+'Budget Detail (Sch 9)'!G43</f>
        <v>#REF!</v>
      </c>
      <c r="H43" s="149" t="e">
        <f t="shared" si="0"/>
        <v>#REF!</v>
      </c>
      <c r="I43" s="150" t="e">
        <f t="shared" si="1"/>
        <v>#REF!</v>
      </c>
      <c r="J43" s="151">
        <f>'Budget Detail (Sch 2)'!J43+'Budget Detail (Sch 3)'!J43+'Budget Detail (Sch 4)'!J42+'Budget Detail (Sch 6)'!J43+'Budget Detail (Sch 9)'!J43</f>
        <v>0</v>
      </c>
      <c r="K43" s="152" t="s">
        <v>144</v>
      </c>
      <c r="L43" s="153"/>
      <c r="M43" s="108"/>
    </row>
    <row r="44" spans="1:13" ht="24.65" hidden="1" customHeight="1">
      <c r="A44" s="477"/>
      <c r="B44" s="147">
        <v>13</v>
      </c>
      <c r="C44" s="148" t="s">
        <v>142</v>
      </c>
      <c r="D44" s="148" t="s">
        <v>145</v>
      </c>
      <c r="E44" s="148" t="s">
        <v>146</v>
      </c>
      <c r="F44" s="207">
        <f>'Budget Detail (Sch 2)'!F44+'Budget Detail (Sch 3)'!G44+'Budget Detail (Sch 4)'!F43+'Budget Detail (Sch 6)'!F44+'Budget Detail (Sch 9)'!F44</f>
        <v>0</v>
      </c>
      <c r="G44" s="207" t="e">
        <f>'Budget Detail (Sch 2)'!G44+'Budget Detail (Sch 3)'!#REF!+'Budget Detail (Sch 4)'!G43+'Budget Detail (Sch 6)'!G44+'Budget Detail (Sch 9)'!G44</f>
        <v>#REF!</v>
      </c>
      <c r="H44" s="149" t="e">
        <f t="shared" si="0"/>
        <v>#REF!</v>
      </c>
      <c r="I44" s="150" t="e">
        <f t="shared" si="1"/>
        <v>#REF!</v>
      </c>
      <c r="J44" s="151">
        <f>'Budget Detail (Sch 2)'!J44+'Budget Detail (Sch 3)'!J44+'Budget Detail (Sch 4)'!J43+'Budget Detail (Sch 6)'!J44+'Budget Detail (Sch 9)'!J44</f>
        <v>0</v>
      </c>
      <c r="K44" s="152" t="s">
        <v>146</v>
      </c>
      <c r="L44" s="153"/>
      <c r="M44" s="108"/>
    </row>
    <row r="45" spans="1:13" ht="24.65" hidden="1" customHeight="1">
      <c r="A45" s="477"/>
      <c r="B45" s="147"/>
      <c r="C45" s="148" t="s">
        <v>142</v>
      </c>
      <c r="D45" s="148" t="s">
        <v>147</v>
      </c>
      <c r="E45" s="148" t="s">
        <v>148</v>
      </c>
      <c r="F45" s="207">
        <f>'Budget Detail (Sch 2)'!F45+'Budget Detail (Sch 3)'!G45+'Budget Detail (Sch 4)'!F44+'Budget Detail (Sch 6)'!F45+'Budget Detail (Sch 9)'!F45</f>
        <v>0</v>
      </c>
      <c r="G45" s="207" t="e">
        <f>'Budget Detail (Sch 2)'!G45+'Budget Detail (Sch 3)'!#REF!+'Budget Detail (Sch 4)'!G44+'Budget Detail (Sch 6)'!G45+'Budget Detail (Sch 9)'!G45</f>
        <v>#REF!</v>
      </c>
      <c r="H45" s="149" t="e">
        <f t="shared" si="0"/>
        <v>#REF!</v>
      </c>
      <c r="I45" s="150" t="e">
        <f t="shared" si="1"/>
        <v>#REF!</v>
      </c>
      <c r="J45" s="151">
        <f>'Budget Detail (Sch 2)'!J45+'Budget Detail (Sch 3)'!J45+'Budget Detail (Sch 4)'!J44+'Budget Detail (Sch 6)'!J45+'Budget Detail (Sch 9)'!J45</f>
        <v>0</v>
      </c>
      <c r="K45" s="152" t="s">
        <v>148</v>
      </c>
      <c r="L45" s="153"/>
      <c r="M45" s="108"/>
    </row>
    <row r="46" spans="1:13" ht="24.65" hidden="1" customHeight="1">
      <c r="A46" s="477"/>
      <c r="B46" s="147"/>
      <c r="C46" s="148" t="s">
        <v>142</v>
      </c>
      <c r="D46" s="148" t="s">
        <v>149</v>
      </c>
      <c r="E46" s="148" t="s">
        <v>150</v>
      </c>
      <c r="F46" s="207">
        <f>'Budget Detail (Sch 2)'!F46+'Budget Detail (Sch 3)'!G46+'Budget Detail (Sch 4)'!F45+'Budget Detail (Sch 6)'!F46+'Budget Detail (Sch 9)'!F46</f>
        <v>0</v>
      </c>
      <c r="G46" s="207" t="e">
        <f>'Budget Detail (Sch 2)'!G46+'Budget Detail (Sch 3)'!#REF!+'Budget Detail (Sch 4)'!G45+'Budget Detail (Sch 6)'!G46+'Budget Detail (Sch 9)'!G46</f>
        <v>#REF!</v>
      </c>
      <c r="H46" s="149" t="e">
        <f t="shared" si="0"/>
        <v>#REF!</v>
      </c>
      <c r="I46" s="150" t="e">
        <f t="shared" si="1"/>
        <v>#REF!</v>
      </c>
      <c r="J46" s="151">
        <f>'Budget Detail (Sch 2)'!J46+'Budget Detail (Sch 3)'!J46+'Budget Detail (Sch 4)'!J45+'Budget Detail (Sch 6)'!J46+'Budget Detail (Sch 9)'!J46</f>
        <v>0</v>
      </c>
      <c r="K46" s="152" t="s">
        <v>150</v>
      </c>
      <c r="L46" s="153"/>
      <c r="M46" s="108"/>
    </row>
    <row r="47" spans="1:13" ht="24.65" hidden="1" customHeight="1">
      <c r="A47" s="477"/>
      <c r="B47" s="158"/>
      <c r="C47" s="203" t="s">
        <v>142</v>
      </c>
      <c r="D47" s="203" t="s">
        <v>151</v>
      </c>
      <c r="E47" s="203" t="s">
        <v>152</v>
      </c>
      <c r="F47" s="207">
        <f>'Budget Detail (Sch 2)'!F47+'Budget Detail (Sch 3)'!G47+'Budget Detail (Sch 4)'!F46+'Budget Detail (Sch 6)'!F47+'Budget Detail (Sch 9)'!F47</f>
        <v>0</v>
      </c>
      <c r="G47" s="207" t="e">
        <f>'Budget Detail (Sch 2)'!G47+'Budget Detail (Sch 3)'!#REF!+'Budget Detail (Sch 4)'!G46+'Budget Detail (Sch 6)'!G47+'Budget Detail (Sch 9)'!G47</f>
        <v>#REF!</v>
      </c>
      <c r="H47" s="159" t="e">
        <f t="shared" si="0"/>
        <v>#REF!</v>
      </c>
      <c r="I47" s="205" t="e">
        <f t="shared" si="1"/>
        <v>#REF!</v>
      </c>
      <c r="J47" s="151">
        <f>'Budget Detail (Sch 2)'!J47+'Budget Detail (Sch 3)'!J47+'Budget Detail (Sch 4)'!J46+'Budget Detail (Sch 6)'!J47+'Budget Detail (Sch 9)'!J47</f>
        <v>0</v>
      </c>
      <c r="K47" s="208" t="s">
        <v>152</v>
      </c>
      <c r="L47" s="162"/>
      <c r="M47" s="108"/>
    </row>
    <row r="48" spans="1:13" ht="13.5" thickBot="1">
      <c r="A48" s="468" t="s">
        <v>100</v>
      </c>
      <c r="B48" s="469"/>
      <c r="C48" s="469"/>
      <c r="D48" s="469"/>
      <c r="E48" s="470"/>
      <c r="F48" s="172">
        <f>SUM(F31:F41)</f>
        <v>101368</v>
      </c>
      <c r="G48" s="172">
        <f>G31+G32+G33+G37+G38+G39+G41</f>
        <v>91682</v>
      </c>
      <c r="H48" s="172">
        <f>F48-G48</f>
        <v>9686</v>
      </c>
      <c r="I48" s="173">
        <f>-1+(F48/G48)</f>
        <v>0.10564778255273666</v>
      </c>
      <c r="J48" s="174">
        <f>J31+J32+J33+J37+J38+J39+J41</f>
        <v>78837.88</v>
      </c>
      <c r="K48" s="175"/>
      <c r="L48" s="176"/>
      <c r="M48" s="108"/>
    </row>
    <row r="49" spans="1:13" ht="13" hidden="1">
      <c r="A49" s="453" t="s">
        <v>153</v>
      </c>
      <c r="B49" s="209">
        <v>14</v>
      </c>
      <c r="C49" s="210" t="s">
        <v>154</v>
      </c>
      <c r="D49" s="210" t="s">
        <v>155</v>
      </c>
      <c r="E49" s="210" t="s">
        <v>156</v>
      </c>
      <c r="F49" s="207">
        <f>'Budget Detail (Sch 2)'!F49+'Budget Detail (Sch 3)'!G49+'Budget Detail (Sch 4)'!G48+'Budget Detail (Sch 6)'!F49+'Budget Detail (Sch 9)'!F49</f>
        <v>29161</v>
      </c>
      <c r="G49" s="207" t="e">
        <f>'Budget Detail (Sch 2)'!G49+'Budget Detail (Sch 3)'!#REF!+'Budget Detail (Sch 4)'!#REF!+'Budget Detail (Sch 6)'!G49+'Budget Detail (Sch 9)'!G49</f>
        <v>#REF!</v>
      </c>
      <c r="H49" s="196" t="e">
        <f t="shared" si="0"/>
        <v>#REF!</v>
      </c>
      <c r="I49" s="198" t="e">
        <f t="shared" si="1"/>
        <v>#REF!</v>
      </c>
      <c r="J49" s="151">
        <f>'Budget Detail (Sch 2)'!J49+'Budget Detail (Sch 3)'!J49+'Budget Detail (Sch 4)'!J48+'Budget Detail (Sch 6)'!J49+'Budget Detail (Sch 9)'!J49</f>
        <v>26000</v>
      </c>
      <c r="K49" s="201" t="s">
        <v>156</v>
      </c>
      <c r="L49" s="202"/>
      <c r="M49" s="108"/>
    </row>
    <row r="50" spans="1:13" ht="13" hidden="1">
      <c r="A50" s="454"/>
      <c r="B50" s="211"/>
      <c r="C50" s="183" t="s">
        <v>154</v>
      </c>
      <c r="D50" s="183" t="s">
        <v>157</v>
      </c>
      <c r="E50" s="183" t="s">
        <v>158</v>
      </c>
      <c r="F50" s="207">
        <f>'Budget Detail (Sch 2)'!F50+'Budget Detail (Sch 3)'!G50+'Budget Detail (Sch 4)'!F49+'Budget Detail (Sch 6)'!F50+'Budget Detail (Sch 9)'!F50</f>
        <v>0</v>
      </c>
      <c r="G50" s="207" t="e">
        <f>'Budget Detail (Sch 2)'!G50+'Budget Detail (Sch 3)'!#REF!+'Budget Detail (Sch 4)'!G49+'Budget Detail (Sch 6)'!G50+'Budget Detail (Sch 9)'!G50</f>
        <v>#REF!</v>
      </c>
      <c r="H50" s="149" t="e">
        <f t="shared" si="0"/>
        <v>#REF!</v>
      </c>
      <c r="I50" s="150" t="e">
        <f t="shared" si="1"/>
        <v>#REF!</v>
      </c>
      <c r="J50" s="151">
        <f>'Budget Detail (Sch 2)'!J50+'Budget Detail (Sch 3)'!J50+'Budget Detail (Sch 4)'!J49+'Budget Detail (Sch 6)'!J50+'Budget Detail (Sch 9)'!J50</f>
        <v>0</v>
      </c>
      <c r="K50" s="152" t="s">
        <v>158</v>
      </c>
      <c r="L50" s="153"/>
      <c r="M50" s="108"/>
    </row>
    <row r="51" spans="1:13" ht="13" hidden="1">
      <c r="A51" s="454"/>
      <c r="B51" s="211"/>
      <c r="C51" s="183" t="s">
        <v>154</v>
      </c>
      <c r="D51" s="183" t="s">
        <v>159</v>
      </c>
      <c r="E51" s="183" t="s">
        <v>160</v>
      </c>
      <c r="F51" s="207">
        <f>'Budget Detail (Sch 2)'!F51+'Budget Detail (Sch 3)'!G51+'Budget Detail (Sch 4)'!F50+'Budget Detail (Sch 6)'!F51+'Budget Detail (Sch 9)'!F51</f>
        <v>0</v>
      </c>
      <c r="G51" s="207" t="e">
        <f>'Budget Detail (Sch 2)'!G51+'Budget Detail (Sch 3)'!#REF!+'Budget Detail (Sch 4)'!G50+'Budget Detail (Sch 6)'!G51+'Budget Detail (Sch 9)'!G51</f>
        <v>#REF!</v>
      </c>
      <c r="H51" s="149" t="e">
        <f t="shared" si="0"/>
        <v>#REF!</v>
      </c>
      <c r="I51" s="150" t="e">
        <f t="shared" si="1"/>
        <v>#REF!</v>
      </c>
      <c r="J51" s="151">
        <f>'Budget Detail (Sch 2)'!J51+'Budget Detail (Sch 3)'!J51+'Budget Detail (Sch 4)'!J50+'Budget Detail (Sch 6)'!J51+'Budget Detail (Sch 9)'!J51</f>
        <v>0</v>
      </c>
      <c r="K51" s="152" t="s">
        <v>160</v>
      </c>
      <c r="L51" s="153"/>
      <c r="M51" s="108"/>
    </row>
    <row r="52" spans="1:13" ht="13" hidden="1">
      <c r="A52" s="454"/>
      <c r="B52" s="211"/>
      <c r="C52" s="183" t="s">
        <v>154</v>
      </c>
      <c r="D52" s="183" t="s">
        <v>161</v>
      </c>
      <c r="E52" s="183" t="s">
        <v>162</v>
      </c>
      <c r="F52" s="207">
        <f>'Budget Detail (Sch 2)'!F52+'Budget Detail (Sch 3)'!G52+'Budget Detail (Sch 4)'!F51+'Budget Detail (Sch 6)'!F52+'Budget Detail (Sch 9)'!F52</f>
        <v>0</v>
      </c>
      <c r="G52" s="207" t="e">
        <f>'Budget Detail (Sch 2)'!G52+'Budget Detail (Sch 3)'!#REF!+'Budget Detail (Sch 4)'!G51+'Budget Detail (Sch 6)'!G52+'Budget Detail (Sch 9)'!G52</f>
        <v>#REF!</v>
      </c>
      <c r="H52" s="149" t="e">
        <f t="shared" si="0"/>
        <v>#REF!</v>
      </c>
      <c r="I52" s="150" t="e">
        <f t="shared" si="1"/>
        <v>#REF!</v>
      </c>
      <c r="J52" s="151">
        <f>'Budget Detail (Sch 2)'!J52+'Budget Detail (Sch 3)'!J52+'Budget Detail (Sch 4)'!J51+'Budget Detail (Sch 6)'!J52+'Budget Detail (Sch 9)'!J52</f>
        <v>0</v>
      </c>
      <c r="K52" s="152" t="s">
        <v>162</v>
      </c>
      <c r="L52" s="153"/>
      <c r="M52" s="108"/>
    </row>
    <row r="53" spans="1:13" ht="13" hidden="1">
      <c r="A53" s="454"/>
      <c r="B53" s="211"/>
      <c r="C53" s="183" t="s">
        <v>154</v>
      </c>
      <c r="D53" s="183" t="s">
        <v>163</v>
      </c>
      <c r="E53" s="183" t="s">
        <v>164</v>
      </c>
      <c r="F53" s="207">
        <f>'Budget Detail (Sch 2)'!F53+'Budget Detail (Sch 3)'!G53+'Budget Detail (Sch 4)'!F52+'Budget Detail (Sch 6)'!F53+'Budget Detail (Sch 9)'!F53</f>
        <v>0</v>
      </c>
      <c r="G53" s="207" t="e">
        <f>'Budget Detail (Sch 2)'!G53+'Budget Detail (Sch 3)'!#REF!+'Budget Detail (Sch 4)'!G52+'Budget Detail (Sch 6)'!G53+'Budget Detail (Sch 9)'!G53</f>
        <v>#REF!</v>
      </c>
      <c r="H53" s="149" t="e">
        <f t="shared" si="0"/>
        <v>#REF!</v>
      </c>
      <c r="I53" s="150" t="e">
        <f t="shared" si="1"/>
        <v>#REF!</v>
      </c>
      <c r="J53" s="151">
        <f>'Budget Detail (Sch 2)'!J53+'Budget Detail (Sch 3)'!J53+'Budget Detail (Sch 4)'!J52+'Budget Detail (Sch 6)'!J53+'Budget Detail (Sch 9)'!J53</f>
        <v>0</v>
      </c>
      <c r="K53" s="152" t="s">
        <v>164</v>
      </c>
      <c r="L53" s="153"/>
      <c r="M53" s="108"/>
    </row>
    <row r="54" spans="1:13" ht="13" hidden="1">
      <c r="A54" s="454"/>
      <c r="B54" s="211">
        <v>15</v>
      </c>
      <c r="C54" s="183" t="s">
        <v>165</v>
      </c>
      <c r="D54" s="183" t="s">
        <v>166</v>
      </c>
      <c r="E54" s="183" t="s">
        <v>167</v>
      </c>
      <c r="F54" s="207">
        <f>'Budget Detail (Sch 2)'!F54+'Budget Detail (Sch 3)'!G54+'Budget Detail (Sch 4)'!F53+'Budget Detail (Sch 6)'!F54+'Budget Detail (Sch 9)'!F54</f>
        <v>73140</v>
      </c>
      <c r="G54" s="207" t="e">
        <f>'Budget Detail (Sch 2)'!G54+'Budget Detail (Sch 3)'!#REF!+'Budget Detail (Sch 4)'!G53+'Budget Detail (Sch 6)'!G54+'Budget Detail (Sch 9)'!G54</f>
        <v>#REF!</v>
      </c>
      <c r="H54" s="149" t="e">
        <f t="shared" si="0"/>
        <v>#REF!</v>
      </c>
      <c r="I54" s="150" t="e">
        <f t="shared" si="1"/>
        <v>#REF!</v>
      </c>
      <c r="J54" s="151">
        <f>'Budget Detail (Sch 2)'!J54+'Budget Detail (Sch 3)'!J54+'Budget Detail (Sch 4)'!J53+'Budget Detail (Sch 6)'!J54+'Budget Detail (Sch 9)'!J54</f>
        <v>40682</v>
      </c>
      <c r="K54" s="152" t="s">
        <v>167</v>
      </c>
      <c r="L54" s="153"/>
      <c r="M54" s="108"/>
    </row>
    <row r="55" spans="1:13" ht="13" hidden="1">
      <c r="A55" s="454"/>
      <c r="B55" s="211"/>
      <c r="C55" s="183" t="s">
        <v>165</v>
      </c>
      <c r="D55" s="183" t="s">
        <v>168</v>
      </c>
      <c r="E55" s="183" t="s">
        <v>169</v>
      </c>
      <c r="F55" s="207">
        <f>'Budget Detail (Sch 2)'!F55+'Budget Detail (Sch 3)'!G55+'Budget Detail (Sch 4)'!F54+'Budget Detail (Sch 6)'!F55+'Budget Detail (Sch 9)'!F55</f>
        <v>0</v>
      </c>
      <c r="G55" s="207" t="e">
        <f>'Budget Detail (Sch 2)'!G55+'Budget Detail (Sch 3)'!#REF!+'Budget Detail (Sch 4)'!G54+'Budget Detail (Sch 6)'!G55+'Budget Detail (Sch 9)'!G55</f>
        <v>#REF!</v>
      </c>
      <c r="H55" s="149" t="e">
        <f t="shared" si="0"/>
        <v>#REF!</v>
      </c>
      <c r="I55" s="150" t="e">
        <f t="shared" si="1"/>
        <v>#REF!</v>
      </c>
      <c r="J55" s="151">
        <f>'Budget Detail (Sch 2)'!J55+'Budget Detail (Sch 3)'!J55+'Budget Detail (Sch 4)'!J54+'Budget Detail (Sch 6)'!J55+'Budget Detail (Sch 9)'!J55</f>
        <v>0</v>
      </c>
      <c r="K55" s="152" t="s">
        <v>169</v>
      </c>
      <c r="L55" s="153"/>
      <c r="M55" s="108"/>
    </row>
    <row r="56" spans="1:13" ht="13" hidden="1">
      <c r="A56" s="454"/>
      <c r="B56" s="211"/>
      <c r="C56" s="183" t="s">
        <v>165</v>
      </c>
      <c r="D56" s="183" t="s">
        <v>170</v>
      </c>
      <c r="E56" s="183" t="s">
        <v>171</v>
      </c>
      <c r="F56" s="207">
        <f>'Budget Detail (Sch 2)'!F56+'Budget Detail (Sch 3)'!G56+'Budget Detail (Sch 4)'!F55+'Budget Detail (Sch 6)'!F56+'Budget Detail (Sch 9)'!F56</f>
        <v>0</v>
      </c>
      <c r="G56" s="207" t="e">
        <f>'Budget Detail (Sch 2)'!G56+'Budget Detail (Sch 3)'!#REF!+'Budget Detail (Sch 4)'!G55+'Budget Detail (Sch 6)'!G56+'Budget Detail (Sch 9)'!G56</f>
        <v>#REF!</v>
      </c>
      <c r="H56" s="149" t="e">
        <f t="shared" si="0"/>
        <v>#REF!</v>
      </c>
      <c r="I56" s="150" t="e">
        <f t="shared" si="1"/>
        <v>#REF!</v>
      </c>
      <c r="J56" s="151">
        <f>'Budget Detail (Sch 2)'!J56+'Budget Detail (Sch 3)'!J56+'Budget Detail (Sch 4)'!J55+'Budget Detail (Sch 6)'!J56+'Budget Detail (Sch 9)'!J56</f>
        <v>0</v>
      </c>
      <c r="K56" s="152" t="s">
        <v>171</v>
      </c>
      <c r="L56" s="153"/>
      <c r="M56" s="108"/>
    </row>
    <row r="57" spans="1:13" ht="13" hidden="1">
      <c r="A57" s="454"/>
      <c r="B57" s="211"/>
      <c r="C57" s="183" t="s">
        <v>165</v>
      </c>
      <c r="D57" s="183" t="s">
        <v>172</v>
      </c>
      <c r="E57" s="183" t="s">
        <v>173</v>
      </c>
      <c r="F57" s="207">
        <f>'Budget Detail (Sch 2)'!F57+'Budget Detail (Sch 3)'!G57+'Budget Detail (Sch 4)'!F56+'Budget Detail (Sch 6)'!F57+'Budget Detail (Sch 9)'!F57</f>
        <v>0</v>
      </c>
      <c r="G57" s="207" t="e">
        <f>'Budget Detail (Sch 2)'!G57+'Budget Detail (Sch 3)'!#REF!+'Budget Detail (Sch 4)'!G56+'Budget Detail (Sch 6)'!G57+'Budget Detail (Sch 9)'!G57</f>
        <v>#REF!</v>
      </c>
      <c r="H57" s="149" t="e">
        <f t="shared" si="0"/>
        <v>#REF!</v>
      </c>
      <c r="I57" s="150" t="e">
        <f t="shared" si="1"/>
        <v>#REF!</v>
      </c>
      <c r="J57" s="151">
        <f>'Budget Detail (Sch 2)'!J57+'Budget Detail (Sch 3)'!J57+'Budget Detail (Sch 4)'!J56+'Budget Detail (Sch 6)'!J57+'Budget Detail (Sch 9)'!J57</f>
        <v>0</v>
      </c>
      <c r="K57" s="152" t="s">
        <v>173</v>
      </c>
      <c r="L57" s="153"/>
      <c r="M57" s="108"/>
    </row>
    <row r="58" spans="1:13" ht="13" hidden="1">
      <c r="A58" s="454"/>
      <c r="B58" s="211">
        <v>16</v>
      </c>
      <c r="C58" s="183" t="s">
        <v>174</v>
      </c>
      <c r="D58" s="183" t="s">
        <v>175</v>
      </c>
      <c r="E58" s="183" t="s">
        <v>176</v>
      </c>
      <c r="F58" s="207">
        <f>'Budget Detail (Sch 2)'!F58+'Budget Detail (Sch 3)'!G58+'Budget Detail (Sch 4)'!F57+'Budget Detail (Sch 6)'!F58+'Budget Detail (Sch 9)'!F58</f>
        <v>0</v>
      </c>
      <c r="G58" s="207" t="e">
        <f>'Budget Detail (Sch 2)'!G58+'Budget Detail (Sch 3)'!#REF!+'Budget Detail (Sch 4)'!G57+'Budget Detail (Sch 6)'!G58+'Budget Detail (Sch 9)'!G58</f>
        <v>#REF!</v>
      </c>
      <c r="H58" s="149" t="e">
        <f t="shared" si="0"/>
        <v>#REF!</v>
      </c>
      <c r="I58" s="150" t="e">
        <f t="shared" si="1"/>
        <v>#REF!</v>
      </c>
      <c r="J58" s="151">
        <f>'Budget Detail (Sch 2)'!J58+'Budget Detail (Sch 3)'!J58+'Budget Detail (Sch 4)'!J57+'Budget Detail (Sch 6)'!J58+'Budget Detail (Sch 9)'!J58</f>
        <v>0</v>
      </c>
      <c r="K58" s="152" t="s">
        <v>176</v>
      </c>
      <c r="L58" s="153"/>
      <c r="M58" s="108"/>
    </row>
    <row r="59" spans="1:13" ht="13" hidden="1">
      <c r="A59" s="454"/>
      <c r="B59" s="211"/>
      <c r="C59" s="183" t="s">
        <v>174</v>
      </c>
      <c r="D59" s="183" t="s">
        <v>177</v>
      </c>
      <c r="E59" s="183" t="s">
        <v>178</v>
      </c>
      <c r="F59" s="207">
        <f>'Budget Detail (Sch 2)'!F59+'Budget Detail (Sch 3)'!G59+'Budget Detail (Sch 4)'!F58+'Budget Detail (Sch 6)'!F59+'Budget Detail (Sch 9)'!F59</f>
        <v>0</v>
      </c>
      <c r="G59" s="207" t="e">
        <f>'Budget Detail (Sch 2)'!G59+'Budget Detail (Sch 3)'!#REF!+'Budget Detail (Sch 4)'!G58+'Budget Detail (Sch 6)'!G59+'Budget Detail (Sch 9)'!G59</f>
        <v>#REF!</v>
      </c>
      <c r="H59" s="149" t="e">
        <f t="shared" si="0"/>
        <v>#REF!</v>
      </c>
      <c r="I59" s="150" t="e">
        <f t="shared" si="1"/>
        <v>#REF!</v>
      </c>
      <c r="J59" s="151">
        <f>'Budget Detail (Sch 2)'!J59+'Budget Detail (Sch 3)'!J59+'Budget Detail (Sch 4)'!J58+'Budget Detail (Sch 6)'!J59+'Budget Detail (Sch 9)'!J59</f>
        <v>0</v>
      </c>
      <c r="K59" s="152" t="s">
        <v>178</v>
      </c>
      <c r="L59" s="153"/>
      <c r="M59" s="108"/>
    </row>
    <row r="60" spans="1:13" ht="13" hidden="1">
      <c r="A60" s="454"/>
      <c r="B60" s="211">
        <v>17</v>
      </c>
      <c r="C60" s="183" t="s">
        <v>179</v>
      </c>
      <c r="D60" s="183" t="s">
        <v>180</v>
      </c>
      <c r="E60" s="183" t="s">
        <v>181</v>
      </c>
      <c r="F60" s="207">
        <f>'Budget Detail (Sch 2)'!F60+'Budget Detail (Sch 3)'!G60+'Budget Detail (Sch 4)'!F59+'Budget Detail (Sch 6)'!F60+'Budget Detail (Sch 9)'!F60</f>
        <v>22000</v>
      </c>
      <c r="G60" s="207" t="e">
        <f>'Budget Detail (Sch 2)'!G60+'Budget Detail (Sch 3)'!#REF!+'Budget Detail (Sch 4)'!G59+'Budget Detail (Sch 6)'!G60+'Budget Detail (Sch 9)'!G60</f>
        <v>#REF!</v>
      </c>
      <c r="H60" s="149" t="e">
        <f t="shared" si="0"/>
        <v>#REF!</v>
      </c>
      <c r="I60" s="150" t="e">
        <f t="shared" si="1"/>
        <v>#REF!</v>
      </c>
      <c r="J60" s="151">
        <f>'Budget Detail (Sch 2)'!J60+'Budget Detail (Sch 3)'!J60+'Budget Detail (Sch 4)'!J59+'Budget Detail (Sch 6)'!J60+'Budget Detail (Sch 9)'!J60</f>
        <v>19600</v>
      </c>
      <c r="K60" s="152" t="s">
        <v>181</v>
      </c>
      <c r="L60" s="153"/>
      <c r="M60" s="108"/>
    </row>
    <row r="61" spans="1:13" ht="13" hidden="1">
      <c r="A61" s="454"/>
      <c r="B61" s="211"/>
      <c r="C61" s="183" t="s">
        <v>179</v>
      </c>
      <c r="D61" s="183" t="s">
        <v>182</v>
      </c>
      <c r="E61" s="183" t="s">
        <v>183</v>
      </c>
      <c r="F61" s="207">
        <f>'Budget Detail (Sch 2)'!F61+'Budget Detail (Sch 3)'!G61+'Budget Detail (Sch 4)'!F60+'Budget Detail (Sch 6)'!F61+'Budget Detail (Sch 9)'!F61</f>
        <v>0</v>
      </c>
      <c r="G61" s="207" t="e">
        <f>'Budget Detail (Sch 2)'!G61+'Budget Detail (Sch 3)'!#REF!+'Budget Detail (Sch 4)'!G60+'Budget Detail (Sch 6)'!G61+'Budget Detail (Sch 9)'!G61</f>
        <v>#REF!</v>
      </c>
      <c r="H61" s="149" t="e">
        <f t="shared" si="0"/>
        <v>#REF!</v>
      </c>
      <c r="I61" s="150" t="e">
        <f t="shared" si="1"/>
        <v>#REF!</v>
      </c>
      <c r="J61" s="151">
        <f>'Budget Detail (Sch 2)'!J61+'Budget Detail (Sch 3)'!J61+'Budget Detail (Sch 4)'!J60+'Budget Detail (Sch 6)'!J61+'Budget Detail (Sch 9)'!J61</f>
        <v>0</v>
      </c>
      <c r="K61" s="152" t="s">
        <v>183</v>
      </c>
      <c r="L61" s="153"/>
      <c r="M61" s="108"/>
    </row>
    <row r="62" spans="1:13" ht="13" hidden="1">
      <c r="A62" s="454"/>
      <c r="B62" s="211"/>
      <c r="C62" s="183" t="s">
        <v>179</v>
      </c>
      <c r="D62" s="183" t="s">
        <v>184</v>
      </c>
      <c r="E62" s="183" t="s">
        <v>185</v>
      </c>
      <c r="F62" s="207">
        <f>'Budget Detail (Sch 2)'!F62+'Budget Detail (Sch 3)'!G62+'Budget Detail (Sch 4)'!F61+'Budget Detail (Sch 6)'!F62+'Budget Detail (Sch 9)'!F62</f>
        <v>0</v>
      </c>
      <c r="G62" s="207" t="e">
        <f>'Budget Detail (Sch 2)'!G62+'Budget Detail (Sch 3)'!#REF!+'Budget Detail (Sch 4)'!G61+'Budget Detail (Sch 6)'!G62+'Budget Detail (Sch 9)'!G62</f>
        <v>#REF!</v>
      </c>
      <c r="H62" s="149" t="e">
        <f t="shared" si="0"/>
        <v>#REF!</v>
      </c>
      <c r="I62" s="150" t="e">
        <f t="shared" si="1"/>
        <v>#REF!</v>
      </c>
      <c r="J62" s="151">
        <f>'Budget Detail (Sch 2)'!J62+'Budget Detail (Sch 3)'!J62+'Budget Detail (Sch 4)'!J61+'Budget Detail (Sch 6)'!J62+'Budget Detail (Sch 9)'!J62</f>
        <v>0</v>
      </c>
      <c r="K62" s="152" t="s">
        <v>185</v>
      </c>
      <c r="L62" s="153"/>
      <c r="M62" s="108"/>
    </row>
    <row r="63" spans="1:13" ht="13" hidden="1">
      <c r="A63" s="454"/>
      <c r="B63" s="211"/>
      <c r="C63" s="183" t="s">
        <v>179</v>
      </c>
      <c r="D63" s="183" t="s">
        <v>186</v>
      </c>
      <c r="E63" s="183" t="s">
        <v>187</v>
      </c>
      <c r="F63" s="207">
        <f>'Budget Detail (Sch 2)'!F63+'Budget Detail (Sch 3)'!G63+'Budget Detail (Sch 4)'!F62+'Budget Detail (Sch 6)'!F63+'Budget Detail (Sch 9)'!F63</f>
        <v>0</v>
      </c>
      <c r="G63" s="207" t="e">
        <f>'Budget Detail (Sch 2)'!G63+'Budget Detail (Sch 3)'!#REF!+'Budget Detail (Sch 4)'!G62+'Budget Detail (Sch 6)'!G63+'Budget Detail (Sch 9)'!G63</f>
        <v>#REF!</v>
      </c>
      <c r="H63" s="149" t="e">
        <f t="shared" si="0"/>
        <v>#REF!</v>
      </c>
      <c r="I63" s="150" t="e">
        <f t="shared" si="1"/>
        <v>#REF!</v>
      </c>
      <c r="J63" s="151">
        <f>'Budget Detail (Sch 2)'!J63+'Budget Detail (Sch 3)'!J63+'Budget Detail (Sch 4)'!J62+'Budget Detail (Sch 6)'!J63+'Budget Detail (Sch 9)'!J63</f>
        <v>0</v>
      </c>
      <c r="K63" s="152" t="s">
        <v>187</v>
      </c>
      <c r="L63" s="153"/>
      <c r="M63" s="108"/>
    </row>
    <row r="64" spans="1:13" s="21" customFormat="1" ht="23.5" thickBot="1">
      <c r="A64" s="455"/>
      <c r="B64" s="213"/>
      <c r="C64" s="214" t="s">
        <v>179</v>
      </c>
      <c r="D64" s="214" t="s">
        <v>188</v>
      </c>
      <c r="E64" s="214" t="s">
        <v>189</v>
      </c>
      <c r="F64" s="207">
        <v>15000</v>
      </c>
      <c r="G64" s="207">
        <v>21000</v>
      </c>
      <c r="H64" s="159">
        <f t="shared" si="0"/>
        <v>-6000</v>
      </c>
      <c r="I64" s="205">
        <f t="shared" si="1"/>
        <v>-0.2857142857142857</v>
      </c>
      <c r="J64" s="151">
        <v>11000</v>
      </c>
      <c r="K64" s="208" t="s">
        <v>189</v>
      </c>
      <c r="L64" s="333" t="s">
        <v>433</v>
      </c>
      <c r="M64" s="35"/>
    </row>
    <row r="65" spans="1:13" s="21" customFormat="1" ht="24.65" hidden="1" customHeight="1">
      <c r="A65" s="478" t="s">
        <v>100</v>
      </c>
      <c r="B65" s="479"/>
      <c r="C65" s="479"/>
      <c r="D65" s="479"/>
      <c r="E65" s="480"/>
      <c r="F65" s="189">
        <f>'Budget Detail (Sch 2)'!F65+'Budget Detail (Sch 3)'!G65+'Budget Detail (Sch 4)'!F64+'Budget Detail (Sch 6)'!F65+'Budget Detail (Sch 9)'!F65</f>
        <v>124526</v>
      </c>
      <c r="G65" s="189" t="e">
        <f>'Budget Detail (Sch 2)'!G65+'Budget Detail (Sch 3)'!#REF!+'Budget Detail (Sch 4)'!G64+'Budget Detail (Sch 6)'!G65+'Budget Detail (Sch 9)'!G65</f>
        <v>#REF!</v>
      </c>
      <c r="H65" s="189" t="e">
        <f>F65-G65</f>
        <v>#REF!</v>
      </c>
      <c r="I65" s="190" t="e">
        <f>-1+(F65/G65)</f>
        <v>#REF!</v>
      </c>
      <c r="J65" s="191">
        <f>'Budget Detail (Sch 2)'!J65+'Budget Detail (Sch 3)'!J65+'Budget Detail (Sch 4)'!J64+'Budget Detail (Sch 6)'!J65+'Budget Detail (Sch 9)'!J65</f>
        <v>65182</v>
      </c>
      <c r="K65" s="192"/>
      <c r="L65" s="218"/>
      <c r="M65" s="35"/>
    </row>
    <row r="66" spans="1:13" s="21" customFormat="1" ht="24.65" hidden="1" customHeight="1" thickBot="1">
      <c r="A66" s="456" t="s">
        <v>190</v>
      </c>
      <c r="B66" s="219">
        <v>18</v>
      </c>
      <c r="C66" s="195" t="s">
        <v>191</v>
      </c>
      <c r="D66" s="195" t="s">
        <v>192</v>
      </c>
      <c r="E66" s="195" t="s">
        <v>191</v>
      </c>
      <c r="F66" s="207">
        <f>'Budget Detail (Sch 2)'!F66+'Budget Detail (Sch 3)'!F66+'Budget Detail (Sch 4)'!F65+'Budget Detail (Sch 6)'!F66+'Budget Detail (Sch 9)'!F66</f>
        <v>0</v>
      </c>
      <c r="G66" s="207">
        <f>'Budget Detail (Sch 2)'!G66+'Budget Detail (Sch 3)'!G66+'Budget Detail (Sch 4)'!G65+'Budget Detail (Sch 6)'!G66+'Budget Detail (Sch 9)'!G66</f>
        <v>0</v>
      </c>
      <c r="H66" s="196">
        <f t="shared" si="0"/>
        <v>0</v>
      </c>
      <c r="I66" s="198" t="e">
        <f t="shared" si="1"/>
        <v>#DIV/0!</v>
      </c>
      <c r="J66" s="200">
        <f>'Budget Detail (Sch 2)'!J66+'Budget Detail (Sch 3)'!J66+'Budget Detail (Sch 4)'!J65+'Budget Detail (Sch 6)'!J66+'Budget Detail (Sch 9)'!J66</f>
        <v>0</v>
      </c>
      <c r="K66" s="201" t="s">
        <v>191</v>
      </c>
      <c r="L66" s="222"/>
      <c r="M66" s="35"/>
    </row>
    <row r="67" spans="1:13" s="21" customFormat="1" ht="24.65" hidden="1" customHeight="1" thickBot="1">
      <c r="A67" s="457"/>
      <c r="B67" s="223">
        <v>19</v>
      </c>
      <c r="C67" s="148" t="s">
        <v>44</v>
      </c>
      <c r="D67" s="148" t="s">
        <v>193</v>
      </c>
      <c r="E67" s="148" t="s">
        <v>194</v>
      </c>
      <c r="F67" s="207">
        <f>'Budget Detail (Sch 2)'!F67+'Budget Detail (Sch 3)'!F67+'Budget Detail (Sch 4)'!F66+'Budget Detail (Sch 6)'!F67+'Budget Detail (Sch 9)'!F67</f>
        <v>0</v>
      </c>
      <c r="G67" s="207">
        <f>'Budget Detail (Sch 2)'!G67+'Budget Detail (Sch 3)'!G67+'Budget Detail (Sch 4)'!G66+'Budget Detail (Sch 6)'!G67+'Budget Detail (Sch 9)'!G67</f>
        <v>0</v>
      </c>
      <c r="H67" s="149">
        <f t="shared" si="0"/>
        <v>0</v>
      </c>
      <c r="I67" s="150" t="e">
        <f t="shared" si="1"/>
        <v>#DIV/0!</v>
      </c>
      <c r="J67" s="200">
        <f>'Budget Detail (Sch 2)'!J67+'Budget Detail (Sch 3)'!J67+'Budget Detail (Sch 4)'!J66+'Budget Detail (Sch 6)'!J67+'Budget Detail (Sch 9)'!J67</f>
        <v>0</v>
      </c>
      <c r="K67" s="152" t="s">
        <v>194</v>
      </c>
      <c r="L67" s="224"/>
      <c r="M67" s="35"/>
    </row>
    <row r="68" spans="1:13" s="21" customFormat="1" ht="24.65" hidden="1" customHeight="1" thickBot="1">
      <c r="A68" s="457"/>
      <c r="B68" s="223"/>
      <c r="C68" s="148" t="s">
        <v>44</v>
      </c>
      <c r="D68" s="148" t="s">
        <v>195</v>
      </c>
      <c r="E68" s="148" t="s">
        <v>196</v>
      </c>
      <c r="F68" s="207">
        <f>'Budget Detail (Sch 2)'!F68+'Budget Detail (Sch 3)'!F68+'Budget Detail (Sch 4)'!F67+'Budget Detail (Sch 6)'!F68+'Budget Detail (Sch 9)'!F68</f>
        <v>0</v>
      </c>
      <c r="G68" s="207">
        <f>'Budget Detail (Sch 2)'!G68+'Budget Detail (Sch 3)'!G68+'Budget Detail (Sch 4)'!G67+'Budget Detail (Sch 6)'!G68+'Budget Detail (Sch 9)'!G68</f>
        <v>0</v>
      </c>
      <c r="H68" s="149">
        <f t="shared" si="0"/>
        <v>0</v>
      </c>
      <c r="I68" s="150" t="e">
        <f t="shared" si="1"/>
        <v>#DIV/0!</v>
      </c>
      <c r="J68" s="200">
        <f>'Budget Detail (Sch 2)'!J68+'Budget Detail (Sch 3)'!J68+'Budget Detail (Sch 4)'!J67+'Budget Detail (Sch 6)'!J68+'Budget Detail (Sch 9)'!J68</f>
        <v>0</v>
      </c>
      <c r="K68" s="152" t="s">
        <v>196</v>
      </c>
      <c r="L68" s="224"/>
      <c r="M68" s="35"/>
    </row>
    <row r="69" spans="1:13" s="21" customFormat="1" ht="24.65" hidden="1" customHeight="1" thickBot="1">
      <c r="A69" s="457"/>
      <c r="B69" s="223"/>
      <c r="C69" s="148" t="s">
        <v>44</v>
      </c>
      <c r="D69" s="148" t="s">
        <v>197</v>
      </c>
      <c r="E69" s="148" t="s">
        <v>198</v>
      </c>
      <c r="F69" s="207">
        <f>'Budget Detail (Sch 2)'!F69+'Budget Detail (Sch 3)'!F69+'Budget Detail (Sch 4)'!F68+'Budget Detail (Sch 6)'!F69+'Budget Detail (Sch 9)'!F69</f>
        <v>0</v>
      </c>
      <c r="G69" s="207">
        <f>'Budget Detail (Sch 2)'!G69+'Budget Detail (Sch 3)'!G69+'Budget Detail (Sch 4)'!G68+'Budget Detail (Sch 6)'!G69+'Budget Detail (Sch 9)'!G69</f>
        <v>0</v>
      </c>
      <c r="H69" s="149">
        <f t="shared" si="0"/>
        <v>0</v>
      </c>
      <c r="I69" s="150" t="e">
        <f t="shared" si="1"/>
        <v>#DIV/0!</v>
      </c>
      <c r="J69" s="200">
        <f>'Budget Detail (Sch 2)'!J69+'Budget Detail (Sch 3)'!J69+'Budget Detail (Sch 4)'!J68+'Budget Detail (Sch 6)'!J69+'Budget Detail (Sch 9)'!J69</f>
        <v>0</v>
      </c>
      <c r="K69" s="152" t="s">
        <v>198</v>
      </c>
      <c r="L69" s="224"/>
      <c r="M69" s="35"/>
    </row>
    <row r="70" spans="1:13" s="21" customFormat="1" ht="24.65" hidden="1" customHeight="1" thickBot="1">
      <c r="A70" s="457"/>
      <c r="B70" s="223"/>
      <c r="C70" s="148" t="s">
        <v>44</v>
      </c>
      <c r="D70" s="148" t="s">
        <v>199</v>
      </c>
      <c r="E70" s="148" t="s">
        <v>200</v>
      </c>
      <c r="F70" s="207">
        <f>'Budget Detail (Sch 2)'!F70+'Budget Detail (Sch 3)'!F70+'Budget Detail (Sch 4)'!F69+'Budget Detail (Sch 6)'!F70+'Budget Detail (Sch 9)'!F70</f>
        <v>0</v>
      </c>
      <c r="G70" s="207">
        <f>'Budget Detail (Sch 2)'!G70+'Budget Detail (Sch 3)'!G70+'Budget Detail (Sch 4)'!G69+'Budget Detail (Sch 6)'!G70+'Budget Detail (Sch 9)'!G70</f>
        <v>0</v>
      </c>
      <c r="H70" s="149">
        <f t="shared" si="0"/>
        <v>0</v>
      </c>
      <c r="I70" s="150" t="e">
        <f t="shared" si="1"/>
        <v>#DIV/0!</v>
      </c>
      <c r="J70" s="200">
        <f>'Budget Detail (Sch 2)'!J70+'Budget Detail (Sch 3)'!J70+'Budget Detail (Sch 4)'!J69+'Budget Detail (Sch 6)'!J70+'Budget Detail (Sch 9)'!J70</f>
        <v>0</v>
      </c>
      <c r="K70" s="152" t="s">
        <v>200</v>
      </c>
      <c r="L70" s="224"/>
      <c r="M70" s="35"/>
    </row>
    <row r="71" spans="1:13" s="21" customFormat="1" ht="24.65" hidden="1" customHeight="1" thickBot="1">
      <c r="A71" s="457"/>
      <c r="B71" s="223"/>
      <c r="C71" s="148" t="s">
        <v>44</v>
      </c>
      <c r="D71" s="148" t="s">
        <v>201</v>
      </c>
      <c r="E71" s="148" t="s">
        <v>202</v>
      </c>
      <c r="F71" s="207">
        <f>'Budget Detail (Sch 2)'!F71+'Budget Detail (Sch 3)'!F71+'Budget Detail (Sch 4)'!F70+'Budget Detail (Sch 6)'!F71+'Budget Detail (Sch 9)'!F71</f>
        <v>0</v>
      </c>
      <c r="G71" s="207">
        <f>'Budget Detail (Sch 2)'!G71+'Budget Detail (Sch 3)'!G71+'Budget Detail (Sch 4)'!G70+'Budget Detail (Sch 6)'!G71+'Budget Detail (Sch 9)'!G71</f>
        <v>0</v>
      </c>
      <c r="H71" s="149">
        <f t="shared" si="0"/>
        <v>0</v>
      </c>
      <c r="I71" s="150" t="e">
        <f t="shared" si="1"/>
        <v>#DIV/0!</v>
      </c>
      <c r="J71" s="200">
        <f>'Budget Detail (Sch 2)'!J71+'Budget Detail (Sch 3)'!J71+'Budget Detail (Sch 4)'!J70+'Budget Detail (Sch 6)'!J71+'Budget Detail (Sch 9)'!J71</f>
        <v>0</v>
      </c>
      <c r="K71" s="152" t="s">
        <v>202</v>
      </c>
      <c r="L71" s="224"/>
      <c r="M71" s="35"/>
    </row>
    <row r="72" spans="1:13" s="21" customFormat="1" ht="24.65" hidden="1" customHeight="1" thickBot="1">
      <c r="A72" s="457"/>
      <c r="B72" s="223">
        <v>20</v>
      </c>
      <c r="C72" s="148" t="s">
        <v>203</v>
      </c>
      <c r="D72" s="148" t="s">
        <v>204</v>
      </c>
      <c r="E72" s="148" t="s">
        <v>205</v>
      </c>
      <c r="F72" s="207">
        <f>'Budget Detail (Sch 2)'!F72+'Budget Detail (Sch 3)'!F72+'Budget Detail (Sch 4)'!F71+'Budget Detail (Sch 6)'!F72+'Budget Detail (Sch 9)'!F72</f>
        <v>0</v>
      </c>
      <c r="G72" s="207">
        <f>'Budget Detail (Sch 2)'!G72+'Budget Detail (Sch 3)'!G72+'Budget Detail (Sch 4)'!G71+'Budget Detail (Sch 6)'!G72+'Budget Detail (Sch 9)'!G72</f>
        <v>0</v>
      </c>
      <c r="H72" s="149">
        <f t="shared" si="0"/>
        <v>0</v>
      </c>
      <c r="I72" s="150" t="e">
        <f t="shared" si="1"/>
        <v>#DIV/0!</v>
      </c>
      <c r="J72" s="200">
        <f>'Budget Detail (Sch 2)'!J72+'Budget Detail (Sch 3)'!J72+'Budget Detail (Sch 4)'!J71+'Budget Detail (Sch 6)'!J72+'Budget Detail (Sch 9)'!J72</f>
        <v>0</v>
      </c>
      <c r="K72" s="152" t="s">
        <v>205</v>
      </c>
      <c r="L72" s="224"/>
      <c r="M72" s="35"/>
    </row>
    <row r="73" spans="1:13" s="21" customFormat="1" ht="24.65" hidden="1" customHeight="1" thickBot="1">
      <c r="A73" s="457"/>
      <c r="B73" s="223"/>
      <c r="C73" s="148" t="s">
        <v>203</v>
      </c>
      <c r="D73" s="148" t="s">
        <v>206</v>
      </c>
      <c r="E73" s="148" t="s">
        <v>207</v>
      </c>
      <c r="F73" s="207">
        <f>'Budget Detail (Sch 2)'!F73+'Budget Detail (Sch 3)'!F73+'Budget Detail (Sch 4)'!F72+'Budget Detail (Sch 6)'!F73+'Budget Detail (Sch 9)'!F73</f>
        <v>0</v>
      </c>
      <c r="G73" s="207">
        <f>'Budget Detail (Sch 2)'!G73+'Budget Detail (Sch 3)'!G73+'Budget Detail (Sch 4)'!G72+'Budget Detail (Sch 6)'!G73+'Budget Detail (Sch 9)'!G73</f>
        <v>0</v>
      </c>
      <c r="H73" s="149">
        <f t="shared" si="0"/>
        <v>0</v>
      </c>
      <c r="I73" s="150" t="e">
        <f t="shared" si="1"/>
        <v>#DIV/0!</v>
      </c>
      <c r="J73" s="200">
        <f>'Budget Detail (Sch 2)'!J73+'Budget Detail (Sch 3)'!J73+'Budget Detail (Sch 4)'!J72+'Budget Detail (Sch 6)'!J73+'Budget Detail (Sch 9)'!J73</f>
        <v>0</v>
      </c>
      <c r="K73" s="152" t="s">
        <v>207</v>
      </c>
      <c r="L73" s="224"/>
      <c r="M73" s="35"/>
    </row>
    <row r="74" spans="1:13" s="21" customFormat="1" ht="24.65" hidden="1" customHeight="1" thickBot="1">
      <c r="A74" s="458"/>
      <c r="B74" s="225"/>
      <c r="C74" s="203" t="s">
        <v>203</v>
      </c>
      <c r="D74" s="203" t="s">
        <v>208</v>
      </c>
      <c r="E74" s="203" t="s">
        <v>79</v>
      </c>
      <c r="F74" s="207">
        <f>'Budget Detail (Sch 2)'!F74+'Budget Detail (Sch 3)'!F74+'Budget Detail (Sch 4)'!F73+'Budget Detail (Sch 6)'!F74+'Budget Detail (Sch 9)'!F74</f>
        <v>0</v>
      </c>
      <c r="G74" s="207">
        <f>'Budget Detail (Sch 2)'!G74+'Budget Detail (Sch 3)'!G74+'Budget Detail (Sch 4)'!G73+'Budget Detail (Sch 6)'!G74+'Budget Detail (Sch 9)'!G74</f>
        <v>0</v>
      </c>
      <c r="H74" s="159">
        <f t="shared" si="0"/>
        <v>0</v>
      </c>
      <c r="I74" s="205" t="e">
        <f t="shared" si="1"/>
        <v>#DIV/0!</v>
      </c>
      <c r="J74" s="200">
        <f>'Budget Detail (Sch 2)'!J74+'Budget Detail (Sch 3)'!J74+'Budget Detail (Sch 4)'!J73+'Budget Detail (Sch 6)'!J74+'Budget Detail (Sch 9)'!J74</f>
        <v>0</v>
      </c>
      <c r="K74" s="208" t="s">
        <v>79</v>
      </c>
      <c r="L74" s="216"/>
      <c r="M74" s="35"/>
    </row>
    <row r="75" spans="1:13" s="21" customFormat="1" ht="24.65" hidden="1" customHeight="1" thickBot="1">
      <c r="A75" s="450" t="s">
        <v>100</v>
      </c>
      <c r="B75" s="451"/>
      <c r="C75" s="451"/>
      <c r="D75" s="451"/>
      <c r="E75" s="452"/>
      <c r="F75" s="172">
        <f>'Budget Detail (Sch 2)'!F75+'Budget Detail (Sch 3)'!F75+'Budget Detail (Sch 4)'!F74+'Budget Detail (Sch 6)'!F75+'Budget Detail (Sch 9)'!F75</f>
        <v>0</v>
      </c>
      <c r="G75" s="172">
        <f>'Budget Detail (Sch 2)'!G75+'Budget Detail (Sch 3)'!G75+'Budget Detail (Sch 4)'!G74+'Budget Detail (Sch 6)'!G75+'Budget Detail (Sch 9)'!G75</f>
        <v>0</v>
      </c>
      <c r="H75" s="172">
        <f>F75-G75</f>
        <v>0</v>
      </c>
      <c r="I75" s="173" t="e">
        <f>-1+(F75/G75)</f>
        <v>#DIV/0!</v>
      </c>
      <c r="J75" s="226">
        <f>'Budget Detail (Sch 2)'!J75+'Budget Detail (Sch 3)'!J75+'Budget Detail (Sch 4)'!J74+'Budget Detail (Sch 6)'!J75+'Budget Detail (Sch 9)'!J75</f>
        <v>0</v>
      </c>
      <c r="K75" s="175"/>
      <c r="L75" s="227"/>
      <c r="M75" s="35"/>
    </row>
    <row r="76" spans="1:13" ht="24.65" hidden="1" customHeight="1" thickBot="1">
      <c r="A76" s="453" t="s">
        <v>209</v>
      </c>
      <c r="B76" s="209">
        <v>21</v>
      </c>
      <c r="C76" s="210" t="s">
        <v>210</v>
      </c>
      <c r="D76" s="210" t="s">
        <v>211</v>
      </c>
      <c r="E76" s="210" t="s">
        <v>212</v>
      </c>
      <c r="F76" s="207">
        <f>'Budget Detail (Sch 2)'!F76+'Budget Detail (Sch 3)'!F76+'Budget Detail (Sch 4)'!F75+'Budget Detail (Sch 6)'!F76+'Budget Detail (Sch 9)'!F76</f>
        <v>0</v>
      </c>
      <c r="G76" s="207">
        <f>'Budget Detail (Sch 2)'!G76+'Budget Detail (Sch 3)'!G76+'Budget Detail (Sch 4)'!G75+'Budget Detail (Sch 6)'!G76+'Budget Detail (Sch 9)'!G76</f>
        <v>0</v>
      </c>
      <c r="H76" s="196">
        <f t="shared" si="0"/>
        <v>0</v>
      </c>
      <c r="I76" s="198" t="e">
        <f t="shared" si="1"/>
        <v>#DIV/0!</v>
      </c>
      <c r="J76" s="200">
        <f>'Budget Detail (Sch 2)'!J76+'Budget Detail (Sch 3)'!J76+'Budget Detail (Sch 4)'!J75+'Budget Detail (Sch 6)'!J76+'Budget Detail (Sch 9)'!J76</f>
        <v>0</v>
      </c>
      <c r="K76" s="201" t="s">
        <v>212</v>
      </c>
      <c r="L76" s="202"/>
      <c r="M76" s="108"/>
    </row>
    <row r="77" spans="1:13" ht="24.65" hidden="1" customHeight="1" thickBot="1">
      <c r="A77" s="454"/>
      <c r="B77" s="211"/>
      <c r="C77" s="183" t="s">
        <v>210</v>
      </c>
      <c r="D77" s="183" t="s">
        <v>213</v>
      </c>
      <c r="E77" s="183" t="s">
        <v>214</v>
      </c>
      <c r="F77" s="207">
        <f>'Budget Detail (Sch 2)'!F77+'Budget Detail (Sch 3)'!F77+'Budget Detail (Sch 4)'!F76+'Budget Detail (Sch 6)'!F77+'Budget Detail (Sch 9)'!F77</f>
        <v>0</v>
      </c>
      <c r="G77" s="207">
        <f>'Budget Detail (Sch 2)'!G77+'Budget Detail (Sch 3)'!G77+'Budget Detail (Sch 4)'!G76+'Budget Detail (Sch 6)'!G77+'Budget Detail (Sch 9)'!G77</f>
        <v>0</v>
      </c>
      <c r="H77" s="149">
        <f t="shared" si="0"/>
        <v>0</v>
      </c>
      <c r="I77" s="150" t="e">
        <f t="shared" si="1"/>
        <v>#DIV/0!</v>
      </c>
      <c r="J77" s="200">
        <f>'Budget Detail (Sch 2)'!J77+'Budget Detail (Sch 3)'!J77+'Budget Detail (Sch 4)'!J76+'Budget Detail (Sch 6)'!J77+'Budget Detail (Sch 9)'!J77</f>
        <v>0</v>
      </c>
      <c r="K77" s="152" t="s">
        <v>214</v>
      </c>
      <c r="L77" s="153"/>
      <c r="M77" s="108"/>
    </row>
    <row r="78" spans="1:13" ht="24.65" hidden="1" customHeight="1" thickBot="1">
      <c r="A78" s="454"/>
      <c r="B78" s="211">
        <v>22</v>
      </c>
      <c r="C78" s="183" t="s">
        <v>215</v>
      </c>
      <c r="D78" s="183" t="s">
        <v>216</v>
      </c>
      <c r="E78" s="183" t="s">
        <v>217</v>
      </c>
      <c r="F78" s="207">
        <f>'Budget Detail (Sch 2)'!F78+'Budget Detail (Sch 3)'!F78+'Budget Detail (Sch 4)'!F77+'Budget Detail (Sch 6)'!F78+'Budget Detail (Sch 9)'!F78</f>
        <v>0</v>
      </c>
      <c r="G78" s="207">
        <f>'Budget Detail (Sch 2)'!G78+'Budget Detail (Sch 3)'!G78+'Budget Detail (Sch 4)'!G77+'Budget Detail (Sch 6)'!G78+'Budget Detail (Sch 9)'!G78</f>
        <v>0</v>
      </c>
      <c r="H78" s="149">
        <f t="shared" si="0"/>
        <v>0</v>
      </c>
      <c r="I78" s="150" t="e">
        <f t="shared" si="1"/>
        <v>#DIV/0!</v>
      </c>
      <c r="J78" s="200">
        <f>'Budget Detail (Sch 2)'!J78+'Budget Detail (Sch 3)'!J78+'Budget Detail (Sch 4)'!J77+'Budget Detail (Sch 6)'!J78+'Budget Detail (Sch 9)'!J78</f>
        <v>0</v>
      </c>
      <c r="K78" s="152" t="s">
        <v>217</v>
      </c>
      <c r="L78" s="153"/>
      <c r="M78" s="108"/>
    </row>
    <row r="79" spans="1:13" ht="24.65" hidden="1" customHeight="1" thickBot="1">
      <c r="A79" s="454"/>
      <c r="B79" s="211"/>
      <c r="C79" s="183" t="s">
        <v>215</v>
      </c>
      <c r="D79" s="183" t="s">
        <v>218</v>
      </c>
      <c r="E79" s="183" t="s">
        <v>219</v>
      </c>
      <c r="F79" s="207">
        <f>'Budget Detail (Sch 2)'!F79+'Budget Detail (Sch 3)'!F79+'Budget Detail (Sch 4)'!F78+'Budget Detail (Sch 6)'!F79+'Budget Detail (Sch 9)'!F79</f>
        <v>0</v>
      </c>
      <c r="G79" s="207">
        <f>'Budget Detail (Sch 2)'!G79+'Budget Detail (Sch 3)'!G79+'Budget Detail (Sch 4)'!G78+'Budget Detail (Sch 6)'!G79+'Budget Detail (Sch 9)'!G79</f>
        <v>0</v>
      </c>
      <c r="H79" s="149">
        <f t="shared" si="0"/>
        <v>0</v>
      </c>
      <c r="I79" s="150" t="e">
        <f t="shared" si="1"/>
        <v>#DIV/0!</v>
      </c>
      <c r="J79" s="200">
        <f>'Budget Detail (Sch 2)'!J79+'Budget Detail (Sch 3)'!J79+'Budget Detail (Sch 4)'!J78+'Budget Detail (Sch 6)'!J79+'Budget Detail (Sch 9)'!J79</f>
        <v>0</v>
      </c>
      <c r="K79" s="152" t="s">
        <v>219</v>
      </c>
      <c r="L79" s="153"/>
      <c r="M79" s="108"/>
    </row>
    <row r="80" spans="1:13" ht="24.65" hidden="1" customHeight="1" thickBot="1">
      <c r="A80" s="454"/>
      <c r="B80" s="211"/>
      <c r="C80" s="183" t="s">
        <v>215</v>
      </c>
      <c r="D80" s="183" t="s">
        <v>220</v>
      </c>
      <c r="E80" s="183" t="s">
        <v>221</v>
      </c>
      <c r="F80" s="207">
        <f>'Budget Detail (Sch 2)'!F80+'Budget Detail (Sch 3)'!F80+'Budget Detail (Sch 4)'!F79+'Budget Detail (Sch 6)'!F80+'Budget Detail (Sch 9)'!F80</f>
        <v>0</v>
      </c>
      <c r="G80" s="207">
        <f>'Budget Detail (Sch 2)'!G80+'Budget Detail (Sch 3)'!G80+'Budget Detail (Sch 4)'!G79+'Budget Detail (Sch 6)'!G80+'Budget Detail (Sch 9)'!G80</f>
        <v>0</v>
      </c>
      <c r="H80" s="149">
        <f t="shared" ref="H80:H90" si="3">F80-G80</f>
        <v>0</v>
      </c>
      <c r="I80" s="150" t="e">
        <f t="shared" ref="I80:I94" si="4">-1+(F80/G80)</f>
        <v>#DIV/0!</v>
      </c>
      <c r="J80" s="200">
        <f>'Budget Detail (Sch 2)'!J80+'Budget Detail (Sch 3)'!J80+'Budget Detail (Sch 4)'!J79+'Budget Detail (Sch 6)'!J80+'Budget Detail (Sch 9)'!J80</f>
        <v>0</v>
      </c>
      <c r="K80" s="152" t="s">
        <v>221</v>
      </c>
      <c r="L80" s="153"/>
      <c r="M80" s="108"/>
    </row>
    <row r="81" spans="1:13" ht="24.65" hidden="1" customHeight="1" thickBot="1">
      <c r="A81" s="454"/>
      <c r="B81" s="211"/>
      <c r="C81" s="183" t="s">
        <v>215</v>
      </c>
      <c r="D81" s="183" t="s">
        <v>222</v>
      </c>
      <c r="E81" s="183" t="s">
        <v>223</v>
      </c>
      <c r="F81" s="207">
        <f>'Budget Detail (Sch 2)'!F81+'Budget Detail (Sch 3)'!F81+'Budget Detail (Sch 4)'!F80+'Budget Detail (Sch 6)'!F81+'Budget Detail (Sch 9)'!F81</f>
        <v>0</v>
      </c>
      <c r="G81" s="207">
        <f>'Budget Detail (Sch 2)'!G81+'Budget Detail (Sch 3)'!G81+'Budget Detail (Sch 4)'!G80+'Budget Detail (Sch 6)'!G81+'Budget Detail (Sch 9)'!G81</f>
        <v>0</v>
      </c>
      <c r="H81" s="149">
        <f t="shared" si="3"/>
        <v>0</v>
      </c>
      <c r="I81" s="150" t="e">
        <f t="shared" si="4"/>
        <v>#DIV/0!</v>
      </c>
      <c r="J81" s="200">
        <f>'Budget Detail (Sch 2)'!J81+'Budget Detail (Sch 3)'!J81+'Budget Detail (Sch 4)'!J80+'Budget Detail (Sch 6)'!J81+'Budget Detail (Sch 9)'!J81</f>
        <v>0</v>
      </c>
      <c r="K81" s="152" t="s">
        <v>223</v>
      </c>
      <c r="L81" s="153"/>
      <c r="M81" s="108"/>
    </row>
    <row r="82" spans="1:13" ht="24.65" hidden="1" customHeight="1" thickBot="1">
      <c r="A82" s="455"/>
      <c r="B82" s="228">
        <v>23</v>
      </c>
      <c r="C82" s="214" t="s">
        <v>215</v>
      </c>
      <c r="D82" s="214" t="s">
        <v>224</v>
      </c>
      <c r="E82" s="214" t="s">
        <v>225</v>
      </c>
      <c r="F82" s="207">
        <f>'Budget Detail (Sch 2)'!F82+'Budget Detail (Sch 3)'!F82+'Budget Detail (Sch 4)'!F81+'Budget Detail (Sch 6)'!F82+'Budget Detail (Sch 9)'!F82</f>
        <v>0</v>
      </c>
      <c r="G82" s="207">
        <f>'Budget Detail (Sch 2)'!G82+'Budget Detail (Sch 3)'!G82+'Budget Detail (Sch 4)'!G81+'Budget Detail (Sch 6)'!G82+'Budget Detail (Sch 9)'!G82</f>
        <v>0</v>
      </c>
      <c r="H82" s="159">
        <f t="shared" si="3"/>
        <v>0</v>
      </c>
      <c r="I82" s="205" t="e">
        <f t="shared" si="4"/>
        <v>#DIV/0!</v>
      </c>
      <c r="J82" s="200">
        <f>'Budget Detail (Sch 2)'!J82+'Budget Detail (Sch 3)'!J82+'Budget Detail (Sch 4)'!J81+'Budget Detail (Sch 6)'!J82+'Budget Detail (Sch 9)'!J82</f>
        <v>0</v>
      </c>
      <c r="K82" s="208" t="s">
        <v>225</v>
      </c>
      <c r="L82" s="162"/>
      <c r="M82" s="108"/>
    </row>
    <row r="83" spans="1:13" ht="24.65" hidden="1" customHeight="1" thickBot="1">
      <c r="A83" s="444" t="s">
        <v>100</v>
      </c>
      <c r="B83" s="445"/>
      <c r="C83" s="445"/>
      <c r="D83" s="445"/>
      <c r="E83" s="446"/>
      <c r="F83" s="189">
        <f>'Budget Detail (Sch 2)'!F83+'Budget Detail (Sch 3)'!F83+'Budget Detail (Sch 4)'!F82+'Budget Detail (Sch 6)'!F83+'Budget Detail (Sch 9)'!F83</f>
        <v>0</v>
      </c>
      <c r="G83" s="189">
        <f>'Budget Detail (Sch 2)'!G83+'Budget Detail (Sch 3)'!G83+'Budget Detail (Sch 4)'!G82+'Budget Detail (Sch 6)'!G83+'Budget Detail (Sch 9)'!G83</f>
        <v>0</v>
      </c>
      <c r="H83" s="189">
        <f>F83-G83</f>
        <v>0</v>
      </c>
      <c r="I83" s="190" t="e">
        <f>-1+(F83/G83)</f>
        <v>#DIV/0!</v>
      </c>
      <c r="J83" s="229">
        <f>'Budget Detail (Sch 2)'!J83+'Budget Detail (Sch 3)'!J83+'Budget Detail (Sch 4)'!J82+'Budget Detail (Sch 6)'!J83+'Budget Detail (Sch 9)'!J83</f>
        <v>0</v>
      </c>
      <c r="K83" s="192"/>
      <c r="L83" s="193"/>
      <c r="M83" s="108"/>
    </row>
    <row r="84" spans="1:13" ht="24.65" hidden="1" customHeight="1" thickBot="1">
      <c r="A84" s="456" t="s">
        <v>226</v>
      </c>
      <c r="B84" s="194">
        <v>24</v>
      </c>
      <c r="C84" s="195" t="s">
        <v>227</v>
      </c>
      <c r="D84" s="195" t="s">
        <v>228</v>
      </c>
      <c r="E84" s="195" t="s">
        <v>229</v>
      </c>
      <c r="F84" s="207">
        <f>'Budget Detail (Sch 2)'!F84+'Budget Detail (Sch 3)'!F84+'Budget Detail (Sch 4)'!F83+'Budget Detail (Sch 6)'!F84+'Budget Detail (Sch 9)'!F84</f>
        <v>0</v>
      </c>
      <c r="G84" s="207">
        <f>'Budget Detail (Sch 2)'!G84+'Budget Detail (Sch 3)'!G84+'Budget Detail (Sch 4)'!G83+'Budget Detail (Sch 6)'!G84+'Budget Detail (Sch 9)'!G84</f>
        <v>0</v>
      </c>
      <c r="H84" s="196">
        <f t="shared" si="3"/>
        <v>0</v>
      </c>
      <c r="I84" s="198" t="e">
        <f t="shared" si="4"/>
        <v>#DIV/0!</v>
      </c>
      <c r="J84" s="200">
        <f>'Budget Detail (Sch 2)'!J84+'Budget Detail (Sch 3)'!J84+'Budget Detail (Sch 4)'!J83+'Budget Detail (Sch 6)'!J84+'Budget Detail (Sch 9)'!J84</f>
        <v>0</v>
      </c>
      <c r="K84" s="201" t="s">
        <v>229</v>
      </c>
      <c r="L84" s="202"/>
      <c r="M84" s="108"/>
    </row>
    <row r="85" spans="1:13" ht="24.65" hidden="1" customHeight="1" thickBot="1">
      <c r="A85" s="457"/>
      <c r="B85" s="147"/>
      <c r="C85" s="148" t="s">
        <v>227</v>
      </c>
      <c r="D85" s="148" t="s">
        <v>230</v>
      </c>
      <c r="E85" s="148" t="s">
        <v>231</v>
      </c>
      <c r="F85" s="207">
        <f>'Budget Detail (Sch 2)'!F85+'Budget Detail (Sch 3)'!F85+'Budget Detail (Sch 4)'!F84+'Budget Detail (Sch 6)'!F85+'Budget Detail (Sch 9)'!F85</f>
        <v>0</v>
      </c>
      <c r="G85" s="207">
        <f>'Budget Detail (Sch 2)'!G85+'Budget Detail (Sch 3)'!G85+'Budget Detail (Sch 4)'!G84+'Budget Detail (Sch 6)'!G85+'Budget Detail (Sch 9)'!G85</f>
        <v>0</v>
      </c>
      <c r="H85" s="149">
        <f t="shared" si="3"/>
        <v>0</v>
      </c>
      <c r="I85" s="150" t="e">
        <f t="shared" si="4"/>
        <v>#DIV/0!</v>
      </c>
      <c r="J85" s="200">
        <f>'Budget Detail (Sch 2)'!J85+'Budget Detail (Sch 3)'!J85+'Budget Detail (Sch 4)'!J84+'Budget Detail (Sch 6)'!J85+'Budget Detail (Sch 9)'!J85</f>
        <v>0</v>
      </c>
      <c r="K85" s="152" t="s">
        <v>231</v>
      </c>
      <c r="L85" s="153"/>
      <c r="M85" s="108"/>
    </row>
    <row r="86" spans="1:13" ht="24.65" hidden="1" customHeight="1" thickBot="1">
      <c r="A86" s="457"/>
      <c r="B86" s="147"/>
      <c r="C86" s="148" t="s">
        <v>227</v>
      </c>
      <c r="D86" s="148" t="s">
        <v>232</v>
      </c>
      <c r="E86" s="148" t="s">
        <v>233</v>
      </c>
      <c r="F86" s="207">
        <f>'Budget Detail (Sch 2)'!F86+'Budget Detail (Sch 3)'!F86+'Budget Detail (Sch 4)'!F85+'Budget Detail (Sch 6)'!F86+'Budget Detail (Sch 9)'!F86</f>
        <v>0</v>
      </c>
      <c r="G86" s="207">
        <f>'Budget Detail (Sch 2)'!G86+'Budget Detail (Sch 3)'!G86+'Budget Detail (Sch 4)'!G85+'Budget Detail (Sch 6)'!G86+'Budget Detail (Sch 9)'!G86</f>
        <v>0</v>
      </c>
      <c r="H86" s="149">
        <f t="shared" si="3"/>
        <v>0</v>
      </c>
      <c r="I86" s="150" t="e">
        <f t="shared" si="4"/>
        <v>#DIV/0!</v>
      </c>
      <c r="J86" s="200">
        <f>'Budget Detail (Sch 2)'!J86+'Budget Detail (Sch 3)'!J86+'Budget Detail (Sch 4)'!J85+'Budget Detail (Sch 6)'!J86+'Budget Detail (Sch 9)'!J86</f>
        <v>0</v>
      </c>
      <c r="K86" s="152" t="s">
        <v>233</v>
      </c>
      <c r="L86" s="153"/>
      <c r="M86" s="108"/>
    </row>
    <row r="87" spans="1:13" ht="24.65" hidden="1" customHeight="1" thickBot="1">
      <c r="A87" s="457"/>
      <c r="B87" s="147">
        <v>25</v>
      </c>
      <c r="C87" s="148" t="s">
        <v>234</v>
      </c>
      <c r="D87" s="148" t="s">
        <v>235</v>
      </c>
      <c r="E87" s="148" t="s">
        <v>236</v>
      </c>
      <c r="F87" s="207">
        <f>'Budget Detail (Sch 2)'!F87+'Budget Detail (Sch 3)'!F87+'Budget Detail (Sch 4)'!F86+'Budget Detail (Sch 6)'!F87+'Budget Detail (Sch 9)'!F87</f>
        <v>0</v>
      </c>
      <c r="G87" s="207">
        <f>'Budget Detail (Sch 2)'!G87+'Budget Detail (Sch 3)'!G87+'Budget Detail (Sch 4)'!G86+'Budget Detail (Sch 6)'!G87+'Budget Detail (Sch 9)'!G87</f>
        <v>0</v>
      </c>
      <c r="H87" s="149">
        <f t="shared" si="3"/>
        <v>0</v>
      </c>
      <c r="I87" s="150" t="e">
        <f t="shared" si="4"/>
        <v>#DIV/0!</v>
      </c>
      <c r="J87" s="200">
        <f>'Budget Detail (Sch 2)'!J87+'Budget Detail (Sch 3)'!J87+'Budget Detail (Sch 4)'!J86+'Budget Detail (Sch 6)'!J87+'Budget Detail (Sch 9)'!J87</f>
        <v>0</v>
      </c>
      <c r="K87" s="152" t="s">
        <v>236</v>
      </c>
      <c r="L87" s="153"/>
      <c r="M87" s="108"/>
    </row>
    <row r="88" spans="1:13" ht="24.65" hidden="1" customHeight="1" thickBot="1">
      <c r="A88" s="457"/>
      <c r="B88" s="147"/>
      <c r="C88" s="148" t="s">
        <v>234</v>
      </c>
      <c r="D88" s="148" t="s">
        <v>237</v>
      </c>
      <c r="E88" s="148" t="s">
        <v>238</v>
      </c>
      <c r="F88" s="207">
        <f>'Budget Detail (Sch 2)'!F88+'Budget Detail (Sch 3)'!F88+'Budget Detail (Sch 4)'!F87+'Budget Detail (Sch 6)'!F88+'Budget Detail (Sch 9)'!F88</f>
        <v>0</v>
      </c>
      <c r="G88" s="207">
        <f>'Budget Detail (Sch 2)'!G88+'Budget Detail (Sch 3)'!G88+'Budget Detail (Sch 4)'!G87+'Budget Detail (Sch 6)'!G88+'Budget Detail (Sch 9)'!G88</f>
        <v>0</v>
      </c>
      <c r="H88" s="149">
        <f t="shared" si="3"/>
        <v>0</v>
      </c>
      <c r="I88" s="150" t="e">
        <f t="shared" si="4"/>
        <v>#DIV/0!</v>
      </c>
      <c r="J88" s="200">
        <f>'Budget Detail (Sch 2)'!J88+'Budget Detail (Sch 3)'!J88+'Budget Detail (Sch 4)'!J87+'Budget Detail (Sch 6)'!J88+'Budget Detail (Sch 9)'!J88</f>
        <v>0</v>
      </c>
      <c r="K88" s="152" t="s">
        <v>238</v>
      </c>
      <c r="L88" s="153"/>
      <c r="M88" s="108"/>
    </row>
    <row r="89" spans="1:13" ht="24.65" hidden="1" customHeight="1" thickBot="1">
      <c r="A89" s="457"/>
      <c r="B89" s="147"/>
      <c r="C89" s="148" t="s">
        <v>234</v>
      </c>
      <c r="D89" s="148" t="s">
        <v>239</v>
      </c>
      <c r="E89" s="148" t="s">
        <v>240</v>
      </c>
      <c r="F89" s="207">
        <f>'Budget Detail (Sch 2)'!F89+'Budget Detail (Sch 3)'!F89+'Budget Detail (Sch 4)'!F88+'Budget Detail (Sch 6)'!F89+'Budget Detail (Sch 9)'!F89</f>
        <v>0</v>
      </c>
      <c r="G89" s="207">
        <f>'Budget Detail (Sch 2)'!G89+'Budget Detail (Sch 3)'!G89+'Budget Detail (Sch 4)'!G88+'Budget Detail (Sch 6)'!G89+'Budget Detail (Sch 9)'!G89</f>
        <v>0</v>
      </c>
      <c r="H89" s="149">
        <f t="shared" si="3"/>
        <v>0</v>
      </c>
      <c r="I89" s="150" t="e">
        <f t="shared" si="4"/>
        <v>#DIV/0!</v>
      </c>
      <c r="J89" s="200">
        <f>'Budget Detail (Sch 2)'!J89+'Budget Detail (Sch 3)'!J89+'Budget Detail (Sch 4)'!J88+'Budget Detail (Sch 6)'!J89+'Budget Detail (Sch 9)'!J89</f>
        <v>0</v>
      </c>
      <c r="K89" s="152" t="s">
        <v>240</v>
      </c>
      <c r="L89" s="153"/>
      <c r="M89" s="108"/>
    </row>
    <row r="90" spans="1:13" ht="24.65" hidden="1" customHeight="1" thickBot="1">
      <c r="A90" s="458"/>
      <c r="B90" s="158"/>
      <c r="C90" s="203" t="s">
        <v>234</v>
      </c>
      <c r="D90" s="203" t="s">
        <v>241</v>
      </c>
      <c r="E90" s="203" t="s">
        <v>242</v>
      </c>
      <c r="F90" s="207">
        <f>'Budget Detail (Sch 2)'!F90+'Budget Detail (Sch 3)'!F90+'Budget Detail (Sch 4)'!F89+'Budget Detail (Sch 6)'!F90+'Budget Detail (Sch 9)'!F90</f>
        <v>0</v>
      </c>
      <c r="G90" s="207">
        <f>'Budget Detail (Sch 2)'!G90+'Budget Detail (Sch 3)'!G90+'Budget Detail (Sch 4)'!G89+'Budget Detail (Sch 6)'!G90+'Budget Detail (Sch 9)'!G90</f>
        <v>0</v>
      </c>
      <c r="H90" s="159">
        <f t="shared" si="3"/>
        <v>0</v>
      </c>
      <c r="I90" s="205" t="e">
        <f t="shared" si="4"/>
        <v>#DIV/0!</v>
      </c>
      <c r="J90" s="200">
        <f>'Budget Detail (Sch 2)'!J90+'Budget Detail (Sch 3)'!J90+'Budget Detail (Sch 4)'!J89+'Budget Detail (Sch 6)'!J90+'Budget Detail (Sch 9)'!J90</f>
        <v>0</v>
      </c>
      <c r="K90" s="208" t="s">
        <v>242</v>
      </c>
      <c r="L90" s="162"/>
      <c r="M90" s="108"/>
    </row>
    <row r="91" spans="1:13" ht="24.65" hidden="1" customHeight="1" thickBot="1">
      <c r="A91" s="450" t="s">
        <v>100</v>
      </c>
      <c r="B91" s="451"/>
      <c r="C91" s="451"/>
      <c r="D91" s="451"/>
      <c r="E91" s="452"/>
      <c r="F91" s="172">
        <f>'Budget Detail (Sch 2)'!F91+'Budget Detail (Sch 3)'!F91+'Budget Detail (Sch 4)'!F90+'Budget Detail (Sch 6)'!F91+'Budget Detail (Sch 9)'!F91</f>
        <v>0</v>
      </c>
      <c r="G91" s="172">
        <f>'Budget Detail (Sch 2)'!G91+'Budget Detail (Sch 3)'!G91+'Budget Detail (Sch 4)'!G90+'Budget Detail (Sch 6)'!G91+'Budget Detail (Sch 9)'!G91</f>
        <v>0</v>
      </c>
      <c r="H91" s="172">
        <f>F91-G91</f>
        <v>0</v>
      </c>
      <c r="I91" s="173" t="e">
        <f>-1+(F91/G91)</f>
        <v>#DIV/0!</v>
      </c>
      <c r="J91" s="230">
        <f>'Budget Detail (Sch 2)'!J91+'Budget Detail (Sch 3)'!J91+'Budget Detail (Sch 4)'!J90+'Budget Detail (Sch 6)'!J91+'Budget Detail (Sch 9)'!J91</f>
        <v>0</v>
      </c>
      <c r="K91" s="175"/>
      <c r="L91" s="176"/>
      <c r="M91" s="108"/>
    </row>
    <row r="92" spans="1:13" ht="24.65" hidden="1" customHeight="1" thickBot="1">
      <c r="A92" s="453" t="s">
        <v>243</v>
      </c>
      <c r="B92" s="209">
        <v>26</v>
      </c>
      <c r="C92" s="210" t="s">
        <v>244</v>
      </c>
      <c r="D92" s="210" t="s">
        <v>245</v>
      </c>
      <c r="E92" s="210" t="s">
        <v>244</v>
      </c>
      <c r="F92" s="142">
        <f>'Budget Detail (Sch 2)'!F92+'Budget Detail (Sch 3)'!F92+'Budget Detail (Sch 4)'!F91+'Budget Detail (Sch 6)'!F92+'Budget Detail (Sch 9)'!F92</f>
        <v>0</v>
      </c>
      <c r="G92" s="142">
        <f>'Budget Detail (Sch 2)'!G92+'Budget Detail (Sch 3)'!G92+'Budget Detail (Sch 4)'!G91+'Budget Detail (Sch 6)'!G92+'Budget Detail (Sch 9)'!G92</f>
        <v>0</v>
      </c>
      <c r="H92" s="196">
        <f>F92-G92</f>
        <v>0</v>
      </c>
      <c r="I92" s="198" t="e">
        <f t="shared" si="4"/>
        <v>#DIV/0!</v>
      </c>
      <c r="J92" s="200">
        <f>'Budget Detail (Sch 2)'!J92+'Budget Detail (Sch 3)'!J92+'Budget Detail (Sch 4)'!J91+'Budget Detail (Sch 6)'!J92+'Budget Detail (Sch 9)'!J92</f>
        <v>0</v>
      </c>
      <c r="K92" s="201" t="s">
        <v>244</v>
      </c>
      <c r="L92" s="231"/>
      <c r="M92" s="108"/>
    </row>
    <row r="93" spans="1:13" ht="24.65" hidden="1" customHeight="1" thickBot="1">
      <c r="A93" s="454"/>
      <c r="B93" s="211">
        <v>27</v>
      </c>
      <c r="C93" s="183" t="s">
        <v>246</v>
      </c>
      <c r="D93" s="183" t="s">
        <v>247</v>
      </c>
      <c r="E93" s="183" t="s">
        <v>248</v>
      </c>
      <c r="F93" s="207">
        <f>'Budget Detail (Sch 2)'!F93+'Budget Detail (Sch 3)'!F93+'Budget Detail (Sch 4)'!F92+'Budget Detail (Sch 6)'!F93+'Budget Detail (Sch 9)'!F93</f>
        <v>0</v>
      </c>
      <c r="G93" s="207">
        <f>'Budget Detail (Sch 2)'!G93+'Budget Detail (Sch 3)'!G93+'Budget Detail (Sch 4)'!G92+'Budget Detail (Sch 6)'!G93+'Budget Detail (Sch 9)'!G93</f>
        <v>0</v>
      </c>
      <c r="H93" s="149">
        <f t="shared" ref="H93:H94" si="5">F93-G93</f>
        <v>0</v>
      </c>
      <c r="I93" s="150" t="e">
        <f t="shared" si="4"/>
        <v>#DIV/0!</v>
      </c>
      <c r="J93" s="200">
        <f>'Budget Detail (Sch 2)'!J93+'Budget Detail (Sch 3)'!J93+'Budget Detail (Sch 4)'!J92+'Budget Detail (Sch 6)'!J93+'Budget Detail (Sch 9)'!J93</f>
        <v>0</v>
      </c>
      <c r="K93" s="152" t="s">
        <v>248</v>
      </c>
      <c r="L93" s="232"/>
      <c r="M93" s="108"/>
    </row>
    <row r="94" spans="1:13" ht="24.65" hidden="1" customHeight="1" thickBot="1">
      <c r="A94" s="455"/>
      <c r="B94" s="228"/>
      <c r="C94" s="214" t="s">
        <v>246</v>
      </c>
      <c r="D94" s="214" t="s">
        <v>249</v>
      </c>
      <c r="E94" s="214" t="s">
        <v>250</v>
      </c>
      <c r="F94" s="207">
        <f>'Budget Detail (Sch 2)'!F94+'Budget Detail (Sch 3)'!F94+'Budget Detail (Sch 4)'!F93+'Budget Detail (Sch 6)'!F94+'Budget Detail (Sch 9)'!F94</f>
        <v>0</v>
      </c>
      <c r="G94" s="207">
        <f>'Budget Detail (Sch 2)'!G94+'Budget Detail (Sch 3)'!G94+'Budget Detail (Sch 4)'!G93+'Budget Detail (Sch 6)'!G94+'Budget Detail (Sch 9)'!G94</f>
        <v>0</v>
      </c>
      <c r="H94" s="159">
        <f t="shared" si="5"/>
        <v>0</v>
      </c>
      <c r="I94" s="205" t="e">
        <f t="shared" si="4"/>
        <v>#DIV/0!</v>
      </c>
      <c r="J94" s="200">
        <f>'Budget Detail (Sch 2)'!J94+'Budget Detail (Sch 3)'!J94+'Budget Detail (Sch 4)'!J93+'Budget Detail (Sch 6)'!J94+'Budget Detail (Sch 9)'!J94</f>
        <v>0</v>
      </c>
      <c r="K94" s="208" t="s">
        <v>250</v>
      </c>
      <c r="L94" s="233"/>
      <c r="M94" s="108"/>
    </row>
    <row r="95" spans="1:13" ht="13.5" thickBot="1">
      <c r="A95" s="444" t="s">
        <v>100</v>
      </c>
      <c r="B95" s="445"/>
      <c r="C95" s="445"/>
      <c r="D95" s="445"/>
      <c r="E95" s="446"/>
      <c r="F95" s="189">
        <f>F64</f>
        <v>15000</v>
      </c>
      <c r="G95" s="189">
        <f>G64</f>
        <v>21000</v>
      </c>
      <c r="H95" s="189">
        <f>F95-G95</f>
        <v>-6000</v>
      </c>
      <c r="I95" s="190">
        <f>-1+(F95/G95)</f>
        <v>-0.2857142857142857</v>
      </c>
      <c r="J95" s="229">
        <f>J64</f>
        <v>11000</v>
      </c>
      <c r="K95" s="192"/>
      <c r="L95" s="235"/>
      <c r="M95" s="108"/>
    </row>
    <row r="96" spans="1:13" ht="24.65" customHeight="1" thickBot="1">
      <c r="A96" s="447" t="s">
        <v>251</v>
      </c>
      <c r="B96" s="448"/>
      <c r="C96" s="448"/>
      <c r="D96" s="448"/>
      <c r="E96" s="449"/>
      <c r="F96" s="236">
        <f>F24+F30+F48+F95</f>
        <v>189240</v>
      </c>
      <c r="G96" s="236">
        <f>G24+G30+G48+G95</f>
        <v>181027.08</v>
      </c>
      <c r="H96" s="237">
        <f>F96-G96</f>
        <v>8212.9200000000128</v>
      </c>
      <c r="I96" s="238">
        <f>SUM(H96/G96)</f>
        <v>4.536846089546389E-2</v>
      </c>
      <c r="J96" s="239">
        <f>J24+J30+J48+J95</f>
        <v>159747.88</v>
      </c>
      <c r="K96" s="240"/>
      <c r="L96" s="241"/>
      <c r="M96" s="108"/>
    </row>
    <row r="97" spans="1:13">
      <c r="A97" s="108"/>
      <c r="B97" s="111"/>
      <c r="C97" s="108"/>
      <c r="D97" s="108"/>
      <c r="E97" s="108"/>
      <c r="F97" s="33"/>
      <c r="G97" s="36"/>
      <c r="H97" s="33"/>
      <c r="I97" s="33"/>
      <c r="J97" s="37"/>
      <c r="K97" s="108"/>
      <c r="L97" s="108"/>
      <c r="M97" s="108"/>
    </row>
    <row r="98" spans="1:13">
      <c r="A98" s="108"/>
      <c r="B98" s="111"/>
      <c r="C98" s="108"/>
      <c r="D98" s="108"/>
      <c r="E98" s="108"/>
      <c r="F98" s="33"/>
      <c r="G98" s="34"/>
      <c r="H98" s="33"/>
      <c r="I98" s="33"/>
      <c r="J98" s="33"/>
      <c r="K98" s="108"/>
      <c r="L98" s="108"/>
      <c r="M98" s="108"/>
    </row>
    <row r="99" spans="1:13" customFormat="1" ht="3.75" customHeight="1">
      <c r="A99" s="8"/>
      <c r="B99" s="8"/>
      <c r="C99" s="8"/>
      <c r="D99" s="8"/>
      <c r="E99" s="8"/>
      <c r="F99" s="8"/>
      <c r="G99" s="8"/>
      <c r="H99" s="8"/>
      <c r="I99" s="8"/>
      <c r="J99" s="8"/>
      <c r="K99" s="8"/>
      <c r="L99" s="8"/>
    </row>
    <row r="102" spans="1:13">
      <c r="A102" s="329" t="s">
        <v>252</v>
      </c>
      <c r="B102" s="330"/>
      <c r="C102" s="329"/>
    </row>
  </sheetData>
  <mergeCells count="29">
    <mergeCell ref="A1:L1"/>
    <mergeCell ref="I3:J3"/>
    <mergeCell ref="A6:A7"/>
    <mergeCell ref="B6:B7"/>
    <mergeCell ref="C6:C7"/>
    <mergeCell ref="D6:D7"/>
    <mergeCell ref="E6:E7"/>
    <mergeCell ref="H6:H7"/>
    <mergeCell ref="I6:I7"/>
    <mergeCell ref="A66:A74"/>
    <mergeCell ref="K6:K7"/>
    <mergeCell ref="L6:L7"/>
    <mergeCell ref="A8:L8"/>
    <mergeCell ref="A9:A23"/>
    <mergeCell ref="A24:E24"/>
    <mergeCell ref="A25:A29"/>
    <mergeCell ref="A30:E30"/>
    <mergeCell ref="A31:A47"/>
    <mergeCell ref="A48:E48"/>
    <mergeCell ref="A49:A64"/>
    <mergeCell ref="A65:E65"/>
    <mergeCell ref="A95:E95"/>
    <mergeCell ref="A96:E96"/>
    <mergeCell ref="A75:E75"/>
    <mergeCell ref="A76:A82"/>
    <mergeCell ref="A83:E83"/>
    <mergeCell ref="A84:A90"/>
    <mergeCell ref="A91:E91"/>
    <mergeCell ref="A92:A94"/>
  </mergeCells>
  <pageMargins left="0.7" right="0.7" top="0.75" bottom="0.75" header="0.3" footer="0.3"/>
  <pageSetup paperSize="9" scale="35" orientation="landscape" r:id="rId1"/>
  <headerFooter>
    <oddFooter>&amp;L&amp;1#&amp;"Calibri"&amp;9&amp;K0078D7Business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2874E-3B86-407A-8BE9-7E104F6F1887}">
  <sheetPr>
    <pageSetUpPr fitToPage="1"/>
  </sheetPr>
  <dimension ref="A1:M99"/>
  <sheetViews>
    <sheetView tabSelected="1" zoomScale="80" zoomScaleNormal="80" zoomScaleSheetLayoutView="75" workbookViewId="0">
      <selection activeCell="F95" sqref="F95"/>
    </sheetView>
  </sheetViews>
  <sheetFormatPr defaultColWidth="9.08984375" defaultRowHeight="11.5"/>
  <cols>
    <col min="1" max="1" width="23.90625" style="109" bestFit="1" customWidth="1"/>
    <col min="2" max="2" width="9.08984375" style="113" bestFit="1"/>
    <col min="3" max="3" width="42.54296875" style="109" bestFit="1" customWidth="1"/>
    <col min="4" max="4" width="12.08984375" style="109" bestFit="1" customWidth="1"/>
    <col min="5" max="5" width="42.54296875" style="109" bestFit="1" customWidth="1"/>
    <col min="6" max="6" width="16.90625" style="17" bestFit="1" customWidth="1"/>
    <col min="7" max="7" width="16.90625" style="22" bestFit="1" customWidth="1"/>
    <col min="8" max="8" width="14.08984375" style="17" customWidth="1"/>
    <col min="9" max="9" width="16.08984375" style="17" customWidth="1"/>
    <col min="10" max="10" width="14.08984375" style="17" bestFit="1" customWidth="1"/>
    <col min="11" max="11" width="31.08984375" style="109" bestFit="1" customWidth="1"/>
    <col min="12" max="12" width="108.08984375" style="109" customWidth="1"/>
    <col min="13" max="16384" width="9.08984375" style="109"/>
  </cols>
  <sheetData>
    <row r="1" spans="1:13" customFormat="1" ht="18" customHeight="1">
      <c r="A1" s="488" t="s">
        <v>284</v>
      </c>
      <c r="B1" s="489"/>
      <c r="C1" s="489"/>
      <c r="D1" s="489"/>
      <c r="E1" s="489"/>
      <c r="F1" s="489"/>
      <c r="G1" s="489"/>
      <c r="H1" s="489"/>
      <c r="I1" s="489"/>
      <c r="J1" s="489"/>
      <c r="K1" s="489"/>
      <c r="L1" s="490"/>
    </row>
    <row r="3" spans="1:13">
      <c r="A3" s="28">
        <f>' Property Summary'!D6</f>
        <v>84900</v>
      </c>
      <c r="B3" s="46"/>
      <c r="C3" s="29" t="str">
        <f>' Property Summary'!D5</f>
        <v>Woodlands Business Park, Milton Keynes, MK14 6EY</v>
      </c>
      <c r="D3" s="29"/>
      <c r="E3" s="29"/>
      <c r="F3" s="30"/>
      <c r="G3" s="42" t="s">
        <v>51</v>
      </c>
      <c r="H3" s="44" t="s">
        <v>52</v>
      </c>
      <c r="I3" s="481" t="s">
        <v>53</v>
      </c>
      <c r="J3" s="481"/>
      <c r="K3" s="45"/>
      <c r="L3" s="45"/>
      <c r="M3" s="108"/>
    </row>
    <row r="4" spans="1:13">
      <c r="A4" s="29"/>
      <c r="B4" s="46"/>
      <c r="C4" s="290">
        <f>' Property Summary'!D10</f>
        <v>46022</v>
      </c>
      <c r="D4" s="32"/>
      <c r="E4" s="29"/>
      <c r="F4" s="30"/>
      <c r="G4" s="43" t="s">
        <v>54</v>
      </c>
      <c r="H4" s="110">
        <f>'Apportionment Detail'!B30</f>
        <v>105259.36</v>
      </c>
      <c r="I4" s="30"/>
      <c r="J4" s="30"/>
      <c r="K4" s="31"/>
      <c r="L4" s="31"/>
      <c r="M4" s="108"/>
    </row>
    <row r="5" spans="1:13" ht="12" thickBot="1">
      <c r="A5" s="108"/>
      <c r="B5" s="111"/>
      <c r="C5" s="108"/>
      <c r="D5" s="108"/>
      <c r="E5" s="108"/>
      <c r="F5" s="33"/>
      <c r="G5" s="34"/>
      <c r="H5" s="108"/>
      <c r="I5" s="108"/>
      <c r="J5" s="108"/>
      <c r="K5" s="108"/>
      <c r="L5" s="108"/>
      <c r="M5" s="108"/>
    </row>
    <row r="6" spans="1:13" ht="35.15" customHeight="1">
      <c r="A6" s="482" t="s">
        <v>55</v>
      </c>
      <c r="B6" s="459"/>
      <c r="C6" s="484" t="s">
        <v>56</v>
      </c>
      <c r="D6" s="484" t="s">
        <v>57</v>
      </c>
      <c r="E6" s="459" t="s">
        <v>58</v>
      </c>
      <c r="F6" s="328" t="s">
        <v>59</v>
      </c>
      <c r="G6" s="313" t="s">
        <v>60</v>
      </c>
      <c r="H6" s="486" t="s">
        <v>61</v>
      </c>
      <c r="I6" s="486" t="s">
        <v>62</v>
      </c>
      <c r="J6" s="328" t="s">
        <v>408</v>
      </c>
      <c r="K6" s="459" t="s">
        <v>63</v>
      </c>
      <c r="L6" s="461" t="s">
        <v>64</v>
      </c>
      <c r="M6" s="108"/>
    </row>
    <row r="7" spans="1:13" ht="19.5" customHeight="1" thickBot="1">
      <c r="A7" s="496"/>
      <c r="B7" s="492"/>
      <c r="C7" s="495"/>
      <c r="D7" s="495"/>
      <c r="E7" s="492"/>
      <c r="F7" s="314">
        <v>46022</v>
      </c>
      <c r="G7" s="315">
        <v>45657</v>
      </c>
      <c r="H7" s="494"/>
      <c r="I7" s="494"/>
      <c r="J7" s="314">
        <v>45657</v>
      </c>
      <c r="K7" s="492"/>
      <c r="L7" s="493"/>
      <c r="M7" s="108"/>
    </row>
    <row r="8" spans="1:13" ht="24.65" customHeight="1">
      <c r="A8" s="488" t="s">
        <v>284</v>
      </c>
      <c r="B8" s="489"/>
      <c r="C8" s="489"/>
      <c r="D8" s="489"/>
      <c r="E8" s="489"/>
      <c r="F8" s="489"/>
      <c r="G8" s="489"/>
      <c r="H8" s="489"/>
      <c r="I8" s="489"/>
      <c r="J8" s="489"/>
      <c r="K8" s="489"/>
      <c r="L8" s="490"/>
      <c r="M8" s="108"/>
    </row>
    <row r="9" spans="1:13" ht="24.65" hidden="1" customHeight="1">
      <c r="A9" s="491" t="s">
        <v>66</v>
      </c>
      <c r="B9" s="140">
        <v>1</v>
      </c>
      <c r="C9" s="141" t="s">
        <v>67</v>
      </c>
      <c r="D9" s="141" t="s">
        <v>68</v>
      </c>
      <c r="E9" s="141" t="s">
        <v>69</v>
      </c>
      <c r="F9" s="142"/>
      <c r="G9" s="142"/>
      <c r="H9" s="142">
        <f>F9-G9</f>
        <v>0</v>
      </c>
      <c r="I9" s="143" t="e">
        <f>-1+(F9/G9)</f>
        <v>#DIV/0!</v>
      </c>
      <c r="J9" s="144"/>
      <c r="K9" s="145" t="s">
        <v>69</v>
      </c>
      <c r="L9" s="146"/>
      <c r="M9" s="108"/>
    </row>
    <row r="10" spans="1:13" ht="24.65" hidden="1" customHeight="1">
      <c r="A10" s="466"/>
      <c r="B10" s="147">
        <v>2</v>
      </c>
      <c r="C10" s="148" t="s">
        <v>70</v>
      </c>
      <c r="D10" s="148" t="s">
        <v>71</v>
      </c>
      <c r="E10" s="148" t="s">
        <v>72</v>
      </c>
      <c r="F10" s="149"/>
      <c r="G10" s="149"/>
      <c r="H10" s="149">
        <f t="shared" ref="H10:H79" si="0">F10-G10</f>
        <v>0</v>
      </c>
      <c r="I10" s="150" t="e">
        <f t="shared" ref="I10:I79" si="1">-1+(F10/G10)</f>
        <v>#DIV/0!</v>
      </c>
      <c r="J10" s="151"/>
      <c r="K10" s="152" t="s">
        <v>72</v>
      </c>
      <c r="L10" s="153"/>
      <c r="M10" s="108"/>
    </row>
    <row r="11" spans="1:13" ht="24.65" hidden="1" customHeight="1">
      <c r="A11" s="466"/>
      <c r="B11" s="147"/>
      <c r="C11" s="148" t="s">
        <v>70</v>
      </c>
      <c r="D11" s="148" t="s">
        <v>73</v>
      </c>
      <c r="E11" s="148" t="s">
        <v>74</v>
      </c>
      <c r="F11" s="149"/>
      <c r="G11" s="149"/>
      <c r="H11" s="149">
        <f t="shared" si="0"/>
        <v>0</v>
      </c>
      <c r="I11" s="150" t="e">
        <f t="shared" si="1"/>
        <v>#DIV/0!</v>
      </c>
      <c r="J11" s="151"/>
      <c r="K11" s="152" t="s">
        <v>74</v>
      </c>
      <c r="L11" s="153"/>
      <c r="M11" s="108"/>
    </row>
    <row r="12" spans="1:13" ht="24.65" hidden="1" customHeight="1">
      <c r="A12" s="466"/>
      <c r="B12" s="147"/>
      <c r="C12" s="148" t="s">
        <v>70</v>
      </c>
      <c r="D12" s="148" t="s">
        <v>75</v>
      </c>
      <c r="E12" s="148" t="s">
        <v>76</v>
      </c>
      <c r="F12" s="149"/>
      <c r="G12" s="149"/>
      <c r="H12" s="149">
        <f t="shared" si="0"/>
        <v>0</v>
      </c>
      <c r="I12" s="150" t="e">
        <f t="shared" si="1"/>
        <v>#DIV/0!</v>
      </c>
      <c r="J12" s="151"/>
      <c r="K12" s="152" t="s">
        <v>76</v>
      </c>
      <c r="L12" s="153"/>
      <c r="M12" s="108"/>
    </row>
    <row r="13" spans="1:13" ht="24.65" hidden="1" customHeight="1">
      <c r="A13" s="466"/>
      <c r="B13" s="147">
        <v>3</v>
      </c>
      <c r="C13" s="148" t="s">
        <v>77</v>
      </c>
      <c r="D13" s="148" t="s">
        <v>78</v>
      </c>
      <c r="E13" s="148" t="s">
        <v>79</v>
      </c>
      <c r="F13" s="149"/>
      <c r="G13" s="149"/>
      <c r="H13" s="149">
        <f t="shared" si="0"/>
        <v>0</v>
      </c>
      <c r="I13" s="150" t="e">
        <f t="shared" si="1"/>
        <v>#DIV/0!</v>
      </c>
      <c r="J13" s="151"/>
      <c r="K13" s="152" t="s">
        <v>79</v>
      </c>
      <c r="L13" s="153"/>
      <c r="M13" s="108"/>
    </row>
    <row r="14" spans="1:13" ht="24.65" hidden="1" customHeight="1">
      <c r="A14" s="466"/>
      <c r="B14" s="147"/>
      <c r="C14" s="148" t="s">
        <v>77</v>
      </c>
      <c r="D14" s="148" t="s">
        <v>80</v>
      </c>
      <c r="E14" s="148" t="s">
        <v>81</v>
      </c>
      <c r="F14" s="149"/>
      <c r="G14" s="149"/>
      <c r="H14" s="149">
        <f t="shared" si="0"/>
        <v>0</v>
      </c>
      <c r="I14" s="150" t="e">
        <f t="shared" si="1"/>
        <v>#DIV/0!</v>
      </c>
      <c r="J14" s="151"/>
      <c r="K14" s="152" t="s">
        <v>81</v>
      </c>
      <c r="L14" s="153"/>
      <c r="M14" s="108"/>
    </row>
    <row r="15" spans="1:13" ht="24.65" hidden="1" customHeight="1">
      <c r="A15" s="466"/>
      <c r="B15" s="147"/>
      <c r="C15" s="148" t="s">
        <v>77</v>
      </c>
      <c r="D15" s="148" t="s">
        <v>82</v>
      </c>
      <c r="E15" s="148" t="s">
        <v>83</v>
      </c>
      <c r="F15" s="149"/>
      <c r="G15" s="149"/>
      <c r="H15" s="149">
        <f t="shared" si="0"/>
        <v>0</v>
      </c>
      <c r="I15" s="150" t="e">
        <f t="shared" si="1"/>
        <v>#DIV/0!</v>
      </c>
      <c r="J15" s="151"/>
      <c r="K15" s="152" t="s">
        <v>83</v>
      </c>
      <c r="L15" s="153"/>
      <c r="M15" s="108"/>
    </row>
    <row r="16" spans="1:13" ht="24.65" hidden="1" customHeight="1">
      <c r="A16" s="466"/>
      <c r="B16" s="147"/>
      <c r="C16" s="148" t="s">
        <v>77</v>
      </c>
      <c r="D16" s="148" t="s">
        <v>84</v>
      </c>
      <c r="E16" s="148" t="s">
        <v>85</v>
      </c>
      <c r="F16" s="149"/>
      <c r="G16" s="149"/>
      <c r="H16" s="149">
        <f t="shared" si="0"/>
        <v>0</v>
      </c>
      <c r="I16" s="150" t="e">
        <f t="shared" si="1"/>
        <v>#DIV/0!</v>
      </c>
      <c r="J16" s="151"/>
      <c r="K16" s="152" t="s">
        <v>85</v>
      </c>
      <c r="L16" s="153"/>
      <c r="M16" s="108"/>
    </row>
    <row r="17" spans="1:13" ht="24.65" hidden="1" customHeight="1">
      <c r="A17" s="466"/>
      <c r="B17" s="147"/>
      <c r="C17" s="148" t="s">
        <v>77</v>
      </c>
      <c r="D17" s="148" t="s">
        <v>86</v>
      </c>
      <c r="E17" s="148" t="s">
        <v>87</v>
      </c>
      <c r="F17" s="149"/>
      <c r="G17" s="149"/>
      <c r="H17" s="149">
        <f t="shared" si="0"/>
        <v>0</v>
      </c>
      <c r="I17" s="150" t="e">
        <f t="shared" si="1"/>
        <v>#DIV/0!</v>
      </c>
      <c r="J17" s="151"/>
      <c r="K17" s="152" t="s">
        <v>87</v>
      </c>
      <c r="L17" s="153"/>
      <c r="M17" s="108"/>
    </row>
    <row r="18" spans="1:13" ht="24.65" customHeight="1">
      <c r="A18" s="466"/>
      <c r="B18" s="147"/>
      <c r="C18" s="148" t="s">
        <v>77</v>
      </c>
      <c r="D18" s="148" t="s">
        <v>88</v>
      </c>
      <c r="E18" s="148" t="s">
        <v>89</v>
      </c>
      <c r="F18" s="149">
        <v>1308</v>
      </c>
      <c r="G18" s="149">
        <v>1246</v>
      </c>
      <c r="H18" s="149">
        <f t="shared" si="0"/>
        <v>62</v>
      </c>
      <c r="I18" s="150">
        <f t="shared" si="1"/>
        <v>4.9759229534510396E-2</v>
      </c>
      <c r="J18" s="151">
        <v>1246</v>
      </c>
      <c r="K18" s="152" t="s">
        <v>89</v>
      </c>
      <c r="L18" s="333" t="s">
        <v>382</v>
      </c>
      <c r="M18" s="108"/>
    </row>
    <row r="19" spans="1:13" ht="24.65" hidden="1" customHeight="1">
      <c r="A19" s="466"/>
      <c r="B19" s="147"/>
      <c r="C19" s="148" t="s">
        <v>77</v>
      </c>
      <c r="D19" s="148" t="s">
        <v>90</v>
      </c>
      <c r="E19" s="148" t="s">
        <v>91</v>
      </c>
      <c r="F19" s="149"/>
      <c r="G19" s="149"/>
      <c r="H19" s="149">
        <f t="shared" si="0"/>
        <v>0</v>
      </c>
      <c r="I19" s="150" t="e">
        <f t="shared" si="1"/>
        <v>#DIV/0!</v>
      </c>
      <c r="J19" s="155"/>
      <c r="K19" s="152" t="s">
        <v>91</v>
      </c>
      <c r="L19" s="333" t="s">
        <v>300</v>
      </c>
      <c r="M19" s="108"/>
    </row>
    <row r="20" spans="1:13" ht="24.65" hidden="1" customHeight="1" thickBot="1">
      <c r="A20" s="466"/>
      <c r="B20" s="147"/>
      <c r="C20" s="148" t="s">
        <v>77</v>
      </c>
      <c r="D20" s="148">
        <v>10370</v>
      </c>
      <c r="E20" s="148" t="s">
        <v>92</v>
      </c>
      <c r="F20" s="149"/>
      <c r="G20" s="149"/>
      <c r="H20" s="149">
        <f t="shared" ref="H20" si="2">F20-G20</f>
        <v>0</v>
      </c>
      <c r="I20" s="150" t="e">
        <f t="shared" ref="I20" si="3">-1+(F20/G20)</f>
        <v>#DIV/0!</v>
      </c>
      <c r="J20" s="155"/>
      <c r="K20" s="152" t="s">
        <v>92</v>
      </c>
      <c r="L20" s="333"/>
      <c r="M20" s="108"/>
    </row>
    <row r="21" spans="1:13" ht="27.65" customHeight="1">
      <c r="A21" s="466"/>
      <c r="B21" s="147">
        <v>4</v>
      </c>
      <c r="C21" s="148" t="s">
        <v>93</v>
      </c>
      <c r="D21" s="148" t="s">
        <v>94</v>
      </c>
      <c r="E21" s="148" t="s">
        <v>95</v>
      </c>
      <c r="F21" s="149">
        <f>1400+375</f>
        <v>1775</v>
      </c>
      <c r="G21" s="149">
        <v>2000</v>
      </c>
      <c r="H21" s="149">
        <f t="shared" si="0"/>
        <v>-225</v>
      </c>
      <c r="I21" s="150">
        <f t="shared" si="1"/>
        <v>-0.11250000000000004</v>
      </c>
      <c r="J21" s="157">
        <v>1960</v>
      </c>
      <c r="K21" s="152" t="s">
        <v>95</v>
      </c>
      <c r="L21" s="333" t="s">
        <v>434</v>
      </c>
      <c r="M21" s="108"/>
    </row>
    <row r="22" spans="1:13" ht="24.65" customHeight="1" thickBot="1">
      <c r="A22" s="466"/>
      <c r="B22" s="158"/>
      <c r="C22" s="148" t="s">
        <v>93</v>
      </c>
      <c r="D22" s="148" t="s">
        <v>96</v>
      </c>
      <c r="E22" s="148" t="s">
        <v>97</v>
      </c>
      <c r="F22" s="159">
        <v>750</v>
      </c>
      <c r="G22" s="159">
        <v>0</v>
      </c>
      <c r="H22" s="149">
        <f t="shared" si="0"/>
        <v>750</v>
      </c>
      <c r="I22" s="150">
        <v>1</v>
      </c>
      <c r="J22" s="161">
        <v>0</v>
      </c>
      <c r="K22" s="152" t="s">
        <v>97</v>
      </c>
      <c r="L22" s="422" t="s">
        <v>446</v>
      </c>
      <c r="M22" s="108"/>
    </row>
    <row r="23" spans="1:13" ht="24.65" hidden="1" customHeight="1" thickBot="1">
      <c r="A23" s="467"/>
      <c r="B23" s="163"/>
      <c r="C23" s="164" t="s">
        <v>93</v>
      </c>
      <c r="D23" s="164" t="s">
        <v>98</v>
      </c>
      <c r="E23" s="164" t="s">
        <v>99</v>
      </c>
      <c r="F23" s="165"/>
      <c r="G23" s="165"/>
      <c r="H23" s="165">
        <f t="shared" si="0"/>
        <v>0</v>
      </c>
      <c r="I23" s="167" t="e">
        <f t="shared" si="1"/>
        <v>#DIV/0!</v>
      </c>
      <c r="J23" s="168"/>
      <c r="K23" s="170" t="s">
        <v>99</v>
      </c>
      <c r="L23" s="171"/>
      <c r="M23" s="108"/>
    </row>
    <row r="24" spans="1:13" ht="24.65" customHeight="1" thickBot="1">
      <c r="A24" s="468" t="s">
        <v>100</v>
      </c>
      <c r="B24" s="469"/>
      <c r="C24" s="469"/>
      <c r="D24" s="469"/>
      <c r="E24" s="470"/>
      <c r="F24" s="172">
        <f>SUM(F9:F23)</f>
        <v>3833</v>
      </c>
      <c r="G24" s="172">
        <f>SUM(G9:G23)</f>
        <v>3246</v>
      </c>
      <c r="H24" s="172">
        <f>F24-G24</f>
        <v>587</v>
      </c>
      <c r="I24" s="173">
        <f>-1+(F24/G24)</f>
        <v>0.18083795440542216</v>
      </c>
      <c r="J24" s="174">
        <f>J18+J21</f>
        <v>3206</v>
      </c>
      <c r="K24" s="175"/>
      <c r="L24" s="176"/>
      <c r="M24" s="108"/>
    </row>
    <row r="25" spans="1:13" ht="23">
      <c r="A25" s="471" t="s">
        <v>101</v>
      </c>
      <c r="B25" s="177">
        <v>5</v>
      </c>
      <c r="C25" s="178" t="s">
        <v>102</v>
      </c>
      <c r="D25" s="178" t="s">
        <v>103</v>
      </c>
      <c r="E25" s="178" t="s">
        <v>102</v>
      </c>
      <c r="F25" s="393">
        <v>14500</v>
      </c>
      <c r="G25" s="142">
        <v>13000</v>
      </c>
      <c r="H25" s="149">
        <f t="shared" si="0"/>
        <v>1500</v>
      </c>
      <c r="I25" s="150">
        <f t="shared" si="1"/>
        <v>0.11538461538461542</v>
      </c>
      <c r="J25" s="180">
        <v>13500</v>
      </c>
      <c r="K25" s="145" t="s">
        <v>102</v>
      </c>
      <c r="L25" s="333" t="s">
        <v>438</v>
      </c>
      <c r="M25" s="112"/>
    </row>
    <row r="26" spans="1:13" ht="24.65" hidden="1" customHeight="1">
      <c r="A26" s="472"/>
      <c r="B26" s="182">
        <v>6</v>
      </c>
      <c r="C26" s="183" t="s">
        <v>104</v>
      </c>
      <c r="D26" s="183" t="s">
        <v>105</v>
      </c>
      <c r="E26" s="183" t="s">
        <v>104</v>
      </c>
      <c r="F26" s="149"/>
      <c r="G26" s="149"/>
      <c r="H26" s="149">
        <f t="shared" si="0"/>
        <v>0</v>
      </c>
      <c r="I26" s="150" t="e">
        <f t="shared" si="1"/>
        <v>#DIV/0!</v>
      </c>
      <c r="J26" s="155"/>
      <c r="K26" s="152" t="s">
        <v>104</v>
      </c>
      <c r="L26" s="333" t="s">
        <v>301</v>
      </c>
      <c r="M26" s="112"/>
    </row>
    <row r="27" spans="1:13" ht="24.65" hidden="1" customHeight="1">
      <c r="A27" s="472"/>
      <c r="B27" s="182">
        <v>7</v>
      </c>
      <c r="C27" s="183" t="s">
        <v>106</v>
      </c>
      <c r="D27" s="183" t="s">
        <v>107</v>
      </c>
      <c r="E27" s="183" t="s">
        <v>106</v>
      </c>
      <c r="F27" s="149"/>
      <c r="G27" s="149"/>
      <c r="H27" s="149">
        <f t="shared" si="0"/>
        <v>0</v>
      </c>
      <c r="I27" s="150" t="e">
        <f t="shared" si="1"/>
        <v>#DIV/0!</v>
      </c>
      <c r="J27" s="155"/>
      <c r="K27" s="152" t="s">
        <v>106</v>
      </c>
      <c r="L27" s="333" t="s">
        <v>302</v>
      </c>
      <c r="M27" s="112"/>
    </row>
    <row r="28" spans="1:13" ht="24.65" customHeight="1">
      <c r="A28" s="472"/>
      <c r="B28" s="182">
        <v>8</v>
      </c>
      <c r="C28" s="183" t="s">
        <v>108</v>
      </c>
      <c r="D28" s="183" t="s">
        <v>109</v>
      </c>
      <c r="E28" s="183" t="s">
        <v>110</v>
      </c>
      <c r="F28" s="149">
        <v>1000</v>
      </c>
      <c r="G28" s="149">
        <v>1000</v>
      </c>
      <c r="H28" s="149">
        <f t="shared" si="0"/>
        <v>0</v>
      </c>
      <c r="I28" s="150">
        <f t="shared" si="1"/>
        <v>0</v>
      </c>
      <c r="J28" s="155">
        <v>785</v>
      </c>
      <c r="K28" s="152" t="s">
        <v>110</v>
      </c>
      <c r="L28" s="333" t="s">
        <v>395</v>
      </c>
      <c r="M28" s="112"/>
    </row>
    <row r="29" spans="1:13" ht="24.65" customHeight="1" thickBot="1">
      <c r="A29" s="473"/>
      <c r="B29" s="185">
        <v>9</v>
      </c>
      <c r="C29" s="186" t="s">
        <v>111</v>
      </c>
      <c r="D29" s="186" t="s">
        <v>112</v>
      </c>
      <c r="E29" s="186" t="s">
        <v>113</v>
      </c>
      <c r="F29" s="165">
        <v>350</v>
      </c>
      <c r="G29" s="165">
        <v>350</v>
      </c>
      <c r="H29" s="165">
        <f t="shared" si="0"/>
        <v>0</v>
      </c>
      <c r="I29" s="167">
        <f t="shared" si="1"/>
        <v>0</v>
      </c>
      <c r="J29" s="188">
        <v>350</v>
      </c>
      <c r="K29" s="170" t="s">
        <v>113</v>
      </c>
      <c r="L29" s="333" t="s">
        <v>393</v>
      </c>
      <c r="M29" s="108"/>
    </row>
    <row r="30" spans="1:13" ht="24.65" customHeight="1" thickBot="1">
      <c r="A30" s="474" t="s">
        <v>100</v>
      </c>
      <c r="B30" s="475"/>
      <c r="C30" s="475"/>
      <c r="D30" s="475"/>
      <c r="E30" s="476"/>
      <c r="F30" s="189">
        <f>SUM(F25:F29)</f>
        <v>15850</v>
      </c>
      <c r="G30" s="189">
        <f>SUM(G25:G29)</f>
        <v>14350</v>
      </c>
      <c r="H30" s="189">
        <f>F30-G30</f>
        <v>1500</v>
      </c>
      <c r="I30" s="190">
        <f>-1+(F30/G30)</f>
        <v>0.10452961672473871</v>
      </c>
      <c r="J30" s="191">
        <f>J25+J28+J29</f>
        <v>14635</v>
      </c>
      <c r="K30" s="192"/>
      <c r="L30" s="193"/>
      <c r="M30" s="108"/>
    </row>
    <row r="31" spans="1:13" ht="24.65" hidden="1" customHeight="1" thickBot="1">
      <c r="A31" s="477" t="s">
        <v>114</v>
      </c>
      <c r="B31" s="194">
        <v>10</v>
      </c>
      <c r="C31" s="195" t="s">
        <v>115</v>
      </c>
      <c r="D31" s="195" t="s">
        <v>116</v>
      </c>
      <c r="E31" s="195" t="s">
        <v>117</v>
      </c>
      <c r="F31" s="196"/>
      <c r="G31" s="196"/>
      <c r="H31" s="196">
        <f t="shared" si="0"/>
        <v>0</v>
      </c>
      <c r="I31" s="198" t="e">
        <f t="shared" si="1"/>
        <v>#DIV/0!</v>
      </c>
      <c r="J31" s="199"/>
      <c r="K31" s="201" t="s">
        <v>117</v>
      </c>
      <c r="L31" s="202"/>
      <c r="M31" s="108"/>
    </row>
    <row r="32" spans="1:13" ht="23">
      <c r="A32" s="477"/>
      <c r="B32" s="147"/>
      <c r="C32" s="148" t="s">
        <v>115</v>
      </c>
      <c r="D32" s="148" t="s">
        <v>118</v>
      </c>
      <c r="E32" s="148" t="s">
        <v>119</v>
      </c>
      <c r="F32" s="149">
        <v>2250</v>
      </c>
      <c r="G32" s="149">
        <v>1150</v>
      </c>
      <c r="H32" s="149">
        <f t="shared" si="0"/>
        <v>1100</v>
      </c>
      <c r="I32" s="150">
        <f t="shared" si="1"/>
        <v>0.95652173913043481</v>
      </c>
      <c r="J32" s="155">
        <v>1072</v>
      </c>
      <c r="K32" s="152" t="s">
        <v>119</v>
      </c>
      <c r="L32" s="333" t="s">
        <v>435</v>
      </c>
      <c r="M32" s="108"/>
    </row>
    <row r="33" spans="1:13" ht="24.65" customHeight="1">
      <c r="A33" s="477"/>
      <c r="B33" s="147">
        <v>11</v>
      </c>
      <c r="C33" s="148" t="s">
        <v>120</v>
      </c>
      <c r="D33" s="148" t="s">
        <v>121</v>
      </c>
      <c r="E33" s="148" t="s">
        <v>122</v>
      </c>
      <c r="F33" s="149">
        <v>10000</v>
      </c>
      <c r="G33" s="149">
        <v>10000</v>
      </c>
      <c r="H33" s="149">
        <f t="shared" si="0"/>
        <v>0</v>
      </c>
      <c r="I33" s="150">
        <f t="shared" si="1"/>
        <v>0</v>
      </c>
      <c r="J33" s="155">
        <v>8500</v>
      </c>
      <c r="K33" s="152" t="s">
        <v>122</v>
      </c>
      <c r="L33" s="333" t="s">
        <v>421</v>
      </c>
      <c r="M33" s="108"/>
    </row>
    <row r="34" spans="1:13" ht="24.65" customHeight="1">
      <c r="A34" s="477"/>
      <c r="B34" s="147"/>
      <c r="C34" s="148" t="s">
        <v>120</v>
      </c>
      <c r="D34" s="148" t="s">
        <v>123</v>
      </c>
      <c r="E34" s="148" t="s">
        <v>124</v>
      </c>
      <c r="F34" s="149">
        <v>1500</v>
      </c>
      <c r="G34" s="149">
        <v>1500</v>
      </c>
      <c r="H34" s="149">
        <f t="shared" si="0"/>
        <v>0</v>
      </c>
      <c r="I34" s="150">
        <f t="shared" si="1"/>
        <v>0</v>
      </c>
      <c r="J34" s="155">
        <v>1166.04</v>
      </c>
      <c r="K34" s="152" t="s">
        <v>124</v>
      </c>
      <c r="L34" s="333" t="s">
        <v>397</v>
      </c>
      <c r="M34" s="108"/>
    </row>
    <row r="35" spans="1:13" ht="24.65" hidden="1" customHeight="1">
      <c r="A35" s="477"/>
      <c r="B35" s="147"/>
      <c r="C35" s="148" t="s">
        <v>120</v>
      </c>
      <c r="D35" s="148" t="s">
        <v>125</v>
      </c>
      <c r="E35" s="148" t="s">
        <v>126</v>
      </c>
      <c r="F35" s="149"/>
      <c r="G35" s="149"/>
      <c r="H35" s="149">
        <f t="shared" si="0"/>
        <v>0</v>
      </c>
      <c r="I35" s="150" t="e">
        <f t="shared" si="1"/>
        <v>#DIV/0!</v>
      </c>
      <c r="J35" s="155"/>
      <c r="K35" s="152" t="s">
        <v>126</v>
      </c>
      <c r="L35" s="333" t="s">
        <v>296</v>
      </c>
      <c r="M35" s="108"/>
    </row>
    <row r="36" spans="1:13" ht="24.65" hidden="1" customHeight="1">
      <c r="A36" s="477"/>
      <c r="B36" s="147"/>
      <c r="C36" s="148" t="s">
        <v>120</v>
      </c>
      <c r="D36" s="148" t="s">
        <v>127</v>
      </c>
      <c r="E36" s="148" t="s">
        <v>128</v>
      </c>
      <c r="F36" s="149"/>
      <c r="G36" s="149"/>
      <c r="H36" s="149">
        <f t="shared" si="0"/>
        <v>0</v>
      </c>
      <c r="I36" s="150" t="e">
        <f t="shared" si="1"/>
        <v>#DIV/0!</v>
      </c>
      <c r="J36" s="155"/>
      <c r="K36" s="152" t="s">
        <v>128</v>
      </c>
      <c r="L36" s="333" t="s">
        <v>297</v>
      </c>
      <c r="M36" s="108"/>
    </row>
    <row r="37" spans="1:13" ht="24.65" hidden="1" customHeight="1">
      <c r="A37" s="477"/>
      <c r="B37" s="147"/>
      <c r="C37" s="148" t="s">
        <v>120</v>
      </c>
      <c r="D37" s="148" t="s">
        <v>129</v>
      </c>
      <c r="E37" s="148" t="s">
        <v>130</v>
      </c>
      <c r="F37" s="149"/>
      <c r="G37" s="149"/>
      <c r="H37" s="149">
        <f t="shared" si="0"/>
        <v>0</v>
      </c>
      <c r="I37" s="150" t="e">
        <f t="shared" si="1"/>
        <v>#DIV/0!</v>
      </c>
      <c r="J37" s="155"/>
      <c r="K37" s="152" t="s">
        <v>130</v>
      </c>
      <c r="L37" s="333" t="s">
        <v>298</v>
      </c>
      <c r="M37" s="108"/>
    </row>
    <row r="38" spans="1:13" ht="24.65" customHeight="1" thickBot="1">
      <c r="A38" s="477"/>
      <c r="B38" s="147"/>
      <c r="C38" s="148" t="s">
        <v>120</v>
      </c>
      <c r="D38" s="148" t="s">
        <v>131</v>
      </c>
      <c r="E38" s="148" t="s">
        <v>132</v>
      </c>
      <c r="F38" s="149">
        <v>500</v>
      </c>
      <c r="G38" s="149">
        <v>500</v>
      </c>
      <c r="H38" s="149">
        <f t="shared" si="0"/>
        <v>0</v>
      </c>
      <c r="I38" s="150">
        <f>-1+(F38/G38)</f>
        <v>0</v>
      </c>
      <c r="J38" s="155">
        <v>0</v>
      </c>
      <c r="K38" s="152" t="s">
        <v>132</v>
      </c>
      <c r="L38" s="333" t="s">
        <v>437</v>
      </c>
      <c r="M38" s="108"/>
    </row>
    <row r="39" spans="1:13" ht="24.65" hidden="1" customHeight="1">
      <c r="A39" s="477"/>
      <c r="B39" s="147"/>
      <c r="C39" s="148" t="s">
        <v>120</v>
      </c>
      <c r="D39" s="148" t="s">
        <v>133</v>
      </c>
      <c r="E39" s="148" t="s">
        <v>134</v>
      </c>
      <c r="F39" s="149"/>
      <c r="G39" s="149"/>
      <c r="H39" s="149">
        <f t="shared" si="0"/>
        <v>0</v>
      </c>
      <c r="I39" s="150" t="e">
        <f t="shared" si="1"/>
        <v>#DIV/0!</v>
      </c>
      <c r="J39" s="155"/>
      <c r="K39" s="152" t="s">
        <v>134</v>
      </c>
      <c r="L39" s="333" t="s">
        <v>303</v>
      </c>
      <c r="M39" s="108"/>
    </row>
    <row r="40" spans="1:13" ht="24.65" hidden="1" customHeight="1" thickBot="1">
      <c r="A40" s="477"/>
      <c r="B40" s="147">
        <v>12</v>
      </c>
      <c r="C40" s="148" t="s">
        <v>135</v>
      </c>
      <c r="D40" s="148" t="s">
        <v>136</v>
      </c>
      <c r="E40" s="148" t="s">
        <v>137</v>
      </c>
      <c r="F40" s="149"/>
      <c r="G40" s="149"/>
      <c r="H40" s="149">
        <f t="shared" si="0"/>
        <v>0</v>
      </c>
      <c r="I40" s="150" t="e">
        <f t="shared" si="1"/>
        <v>#DIV/0!</v>
      </c>
      <c r="J40" s="155"/>
      <c r="K40" s="152" t="s">
        <v>137</v>
      </c>
      <c r="L40" s="333" t="s">
        <v>299</v>
      </c>
      <c r="M40" s="108"/>
    </row>
    <row r="41" spans="1:13" ht="24.65" hidden="1" customHeight="1" thickBot="1">
      <c r="A41" s="477"/>
      <c r="B41" s="147"/>
      <c r="C41" s="148" t="s">
        <v>135</v>
      </c>
      <c r="D41" s="148" t="s">
        <v>138</v>
      </c>
      <c r="E41" s="148" t="s">
        <v>139</v>
      </c>
      <c r="F41" s="149"/>
      <c r="G41" s="149"/>
      <c r="H41" s="149">
        <f t="shared" si="0"/>
        <v>0</v>
      </c>
      <c r="I41" s="150" t="e">
        <f t="shared" si="1"/>
        <v>#DIV/0!</v>
      </c>
      <c r="J41" s="155"/>
      <c r="K41" s="152" t="s">
        <v>139</v>
      </c>
      <c r="L41" s="333" t="s">
        <v>304</v>
      </c>
      <c r="M41" s="108"/>
    </row>
    <row r="42" spans="1:13" ht="24.65" hidden="1" customHeight="1" thickBot="1">
      <c r="A42" s="477"/>
      <c r="B42" s="147"/>
      <c r="C42" s="148" t="s">
        <v>135</v>
      </c>
      <c r="D42" s="148" t="s">
        <v>140</v>
      </c>
      <c r="E42" s="148" t="s">
        <v>141</v>
      </c>
      <c r="F42" s="149">
        <v>0</v>
      </c>
      <c r="G42" s="149">
        <v>0</v>
      </c>
      <c r="H42" s="149">
        <f t="shared" si="0"/>
        <v>0</v>
      </c>
      <c r="I42" s="150">
        <v>0</v>
      </c>
      <c r="J42" s="155">
        <v>0</v>
      </c>
      <c r="K42" s="152" t="s">
        <v>141</v>
      </c>
      <c r="L42" s="333" t="s">
        <v>399</v>
      </c>
      <c r="M42" s="108"/>
    </row>
    <row r="43" spans="1:13" ht="24.65" hidden="1" customHeight="1" thickBot="1">
      <c r="A43" s="477"/>
      <c r="B43" s="147"/>
      <c r="C43" s="148" t="s">
        <v>142</v>
      </c>
      <c r="D43" s="148" t="s">
        <v>143</v>
      </c>
      <c r="E43" s="148" t="s">
        <v>144</v>
      </c>
      <c r="F43" s="149"/>
      <c r="G43" s="149"/>
      <c r="H43" s="149">
        <f t="shared" si="0"/>
        <v>0</v>
      </c>
      <c r="I43" s="150" t="e">
        <f t="shared" si="1"/>
        <v>#DIV/0!</v>
      </c>
      <c r="J43" s="155"/>
      <c r="K43" s="152" t="s">
        <v>144</v>
      </c>
      <c r="L43" s="153"/>
      <c r="M43" s="108"/>
    </row>
    <row r="44" spans="1:13" ht="24.65" hidden="1" customHeight="1" thickBot="1">
      <c r="A44" s="477"/>
      <c r="B44" s="147">
        <v>13</v>
      </c>
      <c r="C44" s="148" t="s">
        <v>142</v>
      </c>
      <c r="D44" s="148" t="s">
        <v>145</v>
      </c>
      <c r="E44" s="148" t="s">
        <v>146</v>
      </c>
      <c r="F44" s="149"/>
      <c r="G44" s="149"/>
      <c r="H44" s="149">
        <f t="shared" si="0"/>
        <v>0</v>
      </c>
      <c r="I44" s="150" t="e">
        <f t="shared" si="1"/>
        <v>#DIV/0!</v>
      </c>
      <c r="J44" s="155"/>
      <c r="K44" s="152" t="s">
        <v>146</v>
      </c>
      <c r="L44" s="153"/>
      <c r="M44" s="108"/>
    </row>
    <row r="45" spans="1:13" ht="24.65" hidden="1" customHeight="1" thickBot="1">
      <c r="A45" s="477"/>
      <c r="B45" s="147"/>
      <c r="C45" s="148" t="s">
        <v>142</v>
      </c>
      <c r="D45" s="148" t="s">
        <v>147</v>
      </c>
      <c r="E45" s="148" t="s">
        <v>148</v>
      </c>
      <c r="F45" s="149"/>
      <c r="G45" s="149"/>
      <c r="H45" s="149">
        <f t="shared" si="0"/>
        <v>0</v>
      </c>
      <c r="I45" s="150" t="e">
        <f t="shared" si="1"/>
        <v>#DIV/0!</v>
      </c>
      <c r="J45" s="155"/>
      <c r="K45" s="152" t="s">
        <v>148</v>
      </c>
      <c r="L45" s="153"/>
      <c r="M45" s="108"/>
    </row>
    <row r="46" spans="1:13" ht="24.65" hidden="1" customHeight="1" thickBot="1">
      <c r="A46" s="477"/>
      <c r="B46" s="147"/>
      <c r="C46" s="148" t="s">
        <v>142</v>
      </c>
      <c r="D46" s="148" t="s">
        <v>149</v>
      </c>
      <c r="E46" s="148" t="s">
        <v>150</v>
      </c>
      <c r="F46" s="149"/>
      <c r="G46" s="149"/>
      <c r="H46" s="149">
        <f t="shared" si="0"/>
        <v>0</v>
      </c>
      <c r="I46" s="150" t="e">
        <f t="shared" si="1"/>
        <v>#DIV/0!</v>
      </c>
      <c r="J46" s="155"/>
      <c r="K46" s="152" t="s">
        <v>150</v>
      </c>
      <c r="L46" s="153"/>
      <c r="M46" s="108"/>
    </row>
    <row r="47" spans="1:13" ht="24.65" hidden="1" customHeight="1" thickBot="1">
      <c r="A47" s="477"/>
      <c r="B47" s="158"/>
      <c r="C47" s="203" t="s">
        <v>142</v>
      </c>
      <c r="D47" s="203" t="s">
        <v>151</v>
      </c>
      <c r="E47" s="203" t="s">
        <v>152</v>
      </c>
      <c r="F47" s="159"/>
      <c r="G47" s="159"/>
      <c r="H47" s="159">
        <f t="shared" si="0"/>
        <v>0</v>
      </c>
      <c r="I47" s="205" t="e">
        <f t="shared" si="1"/>
        <v>#DIV/0!</v>
      </c>
      <c r="J47" s="206"/>
      <c r="K47" s="208" t="s">
        <v>152</v>
      </c>
      <c r="L47" s="162"/>
      <c r="M47" s="108"/>
    </row>
    <row r="48" spans="1:13" ht="24.65" customHeight="1" thickBot="1">
      <c r="A48" s="468" t="s">
        <v>100</v>
      </c>
      <c r="B48" s="469"/>
      <c r="C48" s="469"/>
      <c r="D48" s="469"/>
      <c r="E48" s="470"/>
      <c r="F48" s="172">
        <f>SUM(F31:F47)</f>
        <v>14250</v>
      </c>
      <c r="G48" s="172">
        <f>SUM(G31:G47)</f>
        <v>13150</v>
      </c>
      <c r="H48" s="172">
        <f>F48-G48</f>
        <v>1100</v>
      </c>
      <c r="I48" s="173">
        <f>-1+(F48/G48)</f>
        <v>8.365019011406849E-2</v>
      </c>
      <c r="J48" s="174">
        <f>J32+J33+J34+J38+J42</f>
        <v>10738.04</v>
      </c>
      <c r="K48" s="175"/>
      <c r="L48" s="176"/>
      <c r="M48" s="108"/>
    </row>
    <row r="49" spans="1:13" ht="23">
      <c r="A49" s="453" t="s">
        <v>153</v>
      </c>
      <c r="B49" s="209">
        <v>14</v>
      </c>
      <c r="C49" s="210" t="s">
        <v>154</v>
      </c>
      <c r="D49" s="210" t="s">
        <v>155</v>
      </c>
      <c r="E49" s="210" t="s">
        <v>156</v>
      </c>
      <c r="F49" s="196">
        <v>9625</v>
      </c>
      <c r="G49" s="196">
        <v>9625</v>
      </c>
      <c r="H49" s="196">
        <f t="shared" si="0"/>
        <v>0</v>
      </c>
      <c r="I49" s="198">
        <f t="shared" si="1"/>
        <v>0</v>
      </c>
      <c r="J49" s="200">
        <v>8000</v>
      </c>
      <c r="K49" s="201" t="s">
        <v>156</v>
      </c>
      <c r="L49" s="333" t="s">
        <v>387</v>
      </c>
      <c r="M49" s="108"/>
    </row>
    <row r="50" spans="1:13" ht="24.65" hidden="1" customHeight="1">
      <c r="A50" s="454"/>
      <c r="B50" s="211"/>
      <c r="C50" s="183" t="s">
        <v>154</v>
      </c>
      <c r="D50" s="183" t="s">
        <v>157</v>
      </c>
      <c r="E50" s="183" t="s">
        <v>158</v>
      </c>
      <c r="F50" s="149"/>
      <c r="G50" s="149"/>
      <c r="H50" s="149">
        <f t="shared" si="0"/>
        <v>0</v>
      </c>
      <c r="I50" s="150" t="e">
        <f t="shared" si="1"/>
        <v>#DIV/0!</v>
      </c>
      <c r="J50" s="151"/>
      <c r="K50" s="152" t="s">
        <v>158</v>
      </c>
      <c r="L50" s="333" t="s">
        <v>305</v>
      </c>
      <c r="M50" s="108"/>
    </row>
    <row r="51" spans="1:13" ht="24.65" hidden="1" customHeight="1">
      <c r="A51" s="454"/>
      <c r="B51" s="211"/>
      <c r="C51" s="183" t="s">
        <v>154</v>
      </c>
      <c r="D51" s="183" t="s">
        <v>159</v>
      </c>
      <c r="E51" s="183" t="s">
        <v>160</v>
      </c>
      <c r="F51" s="149"/>
      <c r="G51" s="149"/>
      <c r="H51" s="149">
        <f t="shared" si="0"/>
        <v>0</v>
      </c>
      <c r="I51" s="150" t="e">
        <f t="shared" si="1"/>
        <v>#DIV/0!</v>
      </c>
      <c r="J51" s="151"/>
      <c r="K51" s="152" t="s">
        <v>160</v>
      </c>
      <c r="L51" s="333" t="s">
        <v>306</v>
      </c>
      <c r="M51" s="108"/>
    </row>
    <row r="52" spans="1:13" ht="24.65" hidden="1" customHeight="1">
      <c r="A52" s="454"/>
      <c r="B52" s="211"/>
      <c r="C52" s="183" t="s">
        <v>154</v>
      </c>
      <c r="D52" s="183" t="s">
        <v>161</v>
      </c>
      <c r="E52" s="183" t="s">
        <v>162</v>
      </c>
      <c r="F52" s="149"/>
      <c r="G52" s="149"/>
      <c r="H52" s="149">
        <f t="shared" si="0"/>
        <v>0</v>
      </c>
      <c r="I52" s="150" t="e">
        <f t="shared" si="1"/>
        <v>#DIV/0!</v>
      </c>
      <c r="J52" s="151"/>
      <c r="K52" s="152" t="s">
        <v>162</v>
      </c>
      <c r="L52" s="333" t="s">
        <v>307</v>
      </c>
      <c r="M52" s="108"/>
    </row>
    <row r="53" spans="1:13" ht="24.65" hidden="1" customHeight="1">
      <c r="A53" s="454"/>
      <c r="B53" s="211"/>
      <c r="C53" s="183" t="s">
        <v>154</v>
      </c>
      <c r="D53" s="183" t="s">
        <v>163</v>
      </c>
      <c r="E53" s="183" t="s">
        <v>164</v>
      </c>
      <c r="F53" s="149"/>
      <c r="G53" s="149"/>
      <c r="H53" s="149">
        <f t="shared" si="0"/>
        <v>0</v>
      </c>
      <c r="I53" s="150" t="e">
        <f t="shared" si="1"/>
        <v>#DIV/0!</v>
      </c>
      <c r="J53" s="151"/>
      <c r="K53" s="152" t="s">
        <v>164</v>
      </c>
      <c r="L53" s="333" t="s">
        <v>308</v>
      </c>
      <c r="M53" s="108"/>
    </row>
    <row r="54" spans="1:13" ht="23">
      <c r="A54" s="454"/>
      <c r="B54" s="211">
        <v>15</v>
      </c>
      <c r="C54" s="183" t="s">
        <v>165</v>
      </c>
      <c r="D54" s="183" t="s">
        <v>166</v>
      </c>
      <c r="E54" s="183" t="s">
        <v>167</v>
      </c>
      <c r="F54" s="149">
        <v>1640</v>
      </c>
      <c r="G54" s="149">
        <v>1640</v>
      </c>
      <c r="H54" s="149">
        <f t="shared" si="0"/>
        <v>0</v>
      </c>
      <c r="I54" s="150">
        <f t="shared" si="1"/>
        <v>0</v>
      </c>
      <c r="J54" s="151">
        <v>1000</v>
      </c>
      <c r="K54" s="152" t="s">
        <v>167</v>
      </c>
      <c r="L54" s="333" t="s">
        <v>414</v>
      </c>
      <c r="M54" s="108"/>
    </row>
    <row r="55" spans="1:13" ht="24.65" hidden="1" customHeight="1">
      <c r="A55" s="454"/>
      <c r="B55" s="211"/>
      <c r="C55" s="183" t="s">
        <v>165</v>
      </c>
      <c r="D55" s="183" t="s">
        <v>168</v>
      </c>
      <c r="E55" s="183" t="s">
        <v>169</v>
      </c>
      <c r="F55" s="149"/>
      <c r="G55" s="149"/>
      <c r="H55" s="149">
        <f t="shared" si="0"/>
        <v>0</v>
      </c>
      <c r="I55" s="150" t="e">
        <f t="shared" si="1"/>
        <v>#DIV/0!</v>
      </c>
      <c r="J55" s="151"/>
      <c r="K55" s="152" t="s">
        <v>169</v>
      </c>
      <c r="L55" s="333" t="s">
        <v>309</v>
      </c>
      <c r="M55" s="108"/>
    </row>
    <row r="56" spans="1:13" ht="24.65" hidden="1" customHeight="1" thickBot="1">
      <c r="A56" s="454"/>
      <c r="B56" s="211"/>
      <c r="C56" s="183" t="s">
        <v>165</v>
      </c>
      <c r="D56" s="183" t="s">
        <v>170</v>
      </c>
      <c r="E56" s="183" t="s">
        <v>171</v>
      </c>
      <c r="F56" s="149"/>
      <c r="G56" s="149"/>
      <c r="H56" s="149">
        <f t="shared" si="0"/>
        <v>0</v>
      </c>
      <c r="I56" s="150" t="e">
        <f t="shared" si="1"/>
        <v>#DIV/0!</v>
      </c>
      <c r="J56" s="151"/>
      <c r="K56" s="152" t="s">
        <v>171</v>
      </c>
      <c r="L56" s="333" t="s">
        <v>310</v>
      </c>
      <c r="M56" s="108"/>
    </row>
    <row r="57" spans="1:13" ht="24.65" hidden="1" customHeight="1" thickBot="1">
      <c r="A57" s="454"/>
      <c r="B57" s="211"/>
      <c r="C57" s="183" t="s">
        <v>165</v>
      </c>
      <c r="D57" s="183" t="s">
        <v>172</v>
      </c>
      <c r="E57" s="183" t="s">
        <v>173</v>
      </c>
      <c r="F57" s="149"/>
      <c r="G57" s="149"/>
      <c r="H57" s="149">
        <f t="shared" si="0"/>
        <v>0</v>
      </c>
      <c r="I57" s="150" t="e">
        <f t="shared" si="1"/>
        <v>#DIV/0!</v>
      </c>
      <c r="J57" s="151"/>
      <c r="K57" s="152" t="s">
        <v>173</v>
      </c>
      <c r="L57" s="333" t="s">
        <v>311</v>
      </c>
      <c r="M57" s="108"/>
    </row>
    <row r="58" spans="1:13" ht="24.65" hidden="1" customHeight="1" thickBot="1">
      <c r="A58" s="454"/>
      <c r="B58" s="211">
        <v>16</v>
      </c>
      <c r="C58" s="183" t="s">
        <v>174</v>
      </c>
      <c r="D58" s="183" t="s">
        <v>175</v>
      </c>
      <c r="E58" s="183" t="s">
        <v>176</v>
      </c>
      <c r="F58" s="149"/>
      <c r="G58" s="149"/>
      <c r="H58" s="149">
        <f t="shared" si="0"/>
        <v>0</v>
      </c>
      <c r="I58" s="150" t="e">
        <f t="shared" si="1"/>
        <v>#DIV/0!</v>
      </c>
      <c r="J58" s="151"/>
      <c r="K58" s="152" t="s">
        <v>176</v>
      </c>
      <c r="L58" s="333" t="s">
        <v>312</v>
      </c>
      <c r="M58" s="108"/>
    </row>
    <row r="59" spans="1:13" ht="24.65" hidden="1" customHeight="1" thickBot="1">
      <c r="A59" s="454"/>
      <c r="B59" s="211"/>
      <c r="C59" s="183" t="s">
        <v>174</v>
      </c>
      <c r="D59" s="183" t="s">
        <v>177</v>
      </c>
      <c r="E59" s="183" t="s">
        <v>178</v>
      </c>
      <c r="F59" s="149"/>
      <c r="G59" s="149"/>
      <c r="H59" s="149">
        <f t="shared" si="0"/>
        <v>0</v>
      </c>
      <c r="I59" s="150" t="e">
        <f t="shared" si="1"/>
        <v>#DIV/0!</v>
      </c>
      <c r="J59" s="151"/>
      <c r="K59" s="152" t="s">
        <v>178</v>
      </c>
      <c r="L59" s="333" t="s">
        <v>313</v>
      </c>
      <c r="M59" s="108"/>
    </row>
    <row r="60" spans="1:13" ht="30.65" customHeight="1" thickBot="1">
      <c r="A60" s="454"/>
      <c r="B60" s="211">
        <v>17</v>
      </c>
      <c r="C60" s="183" t="s">
        <v>179</v>
      </c>
      <c r="D60" s="183" t="s">
        <v>180</v>
      </c>
      <c r="E60" s="183" t="s">
        <v>181</v>
      </c>
      <c r="F60" s="149">
        <v>10000</v>
      </c>
      <c r="G60" s="149">
        <v>10000</v>
      </c>
      <c r="H60" s="149">
        <f t="shared" si="0"/>
        <v>0</v>
      </c>
      <c r="I60" s="150">
        <f t="shared" si="1"/>
        <v>0</v>
      </c>
      <c r="J60" s="155">
        <v>12100</v>
      </c>
      <c r="K60" s="152" t="s">
        <v>181</v>
      </c>
      <c r="L60" s="333" t="s">
        <v>423</v>
      </c>
      <c r="M60" s="108"/>
    </row>
    <row r="61" spans="1:13" ht="24.65" hidden="1" customHeight="1" thickBot="1">
      <c r="A61" s="454"/>
      <c r="B61" s="211"/>
      <c r="C61" s="183" t="s">
        <v>179</v>
      </c>
      <c r="D61" s="183" t="s">
        <v>182</v>
      </c>
      <c r="E61" s="183" t="s">
        <v>183</v>
      </c>
      <c r="F61" s="149"/>
      <c r="G61" s="149"/>
      <c r="H61" s="149">
        <f t="shared" si="0"/>
        <v>0</v>
      </c>
      <c r="I61" s="150" t="e">
        <f t="shared" si="1"/>
        <v>#DIV/0!</v>
      </c>
      <c r="J61" s="155"/>
      <c r="K61" s="152" t="s">
        <v>183</v>
      </c>
      <c r="L61" s="153"/>
      <c r="M61" s="108"/>
    </row>
    <row r="62" spans="1:13" ht="24.65" hidden="1" customHeight="1" thickBot="1">
      <c r="A62" s="454"/>
      <c r="B62" s="211"/>
      <c r="C62" s="183" t="s">
        <v>179</v>
      </c>
      <c r="D62" s="183" t="s">
        <v>184</v>
      </c>
      <c r="E62" s="183" t="s">
        <v>185</v>
      </c>
      <c r="F62" s="149"/>
      <c r="G62" s="149"/>
      <c r="H62" s="149">
        <f t="shared" si="0"/>
        <v>0</v>
      </c>
      <c r="I62" s="150" t="e">
        <f t="shared" si="1"/>
        <v>#DIV/0!</v>
      </c>
      <c r="J62" s="155"/>
      <c r="K62" s="152" t="s">
        <v>185</v>
      </c>
      <c r="L62" s="153"/>
      <c r="M62" s="108"/>
    </row>
    <row r="63" spans="1:13" ht="24.65" hidden="1" customHeight="1" thickBot="1">
      <c r="A63" s="454"/>
      <c r="B63" s="211"/>
      <c r="C63" s="183" t="s">
        <v>179</v>
      </c>
      <c r="D63" s="183" t="s">
        <v>186</v>
      </c>
      <c r="E63" s="183" t="s">
        <v>187</v>
      </c>
      <c r="F63" s="149"/>
      <c r="G63" s="149"/>
      <c r="H63" s="149">
        <f t="shared" si="0"/>
        <v>0</v>
      </c>
      <c r="I63" s="150" t="e">
        <f t="shared" si="1"/>
        <v>#DIV/0!</v>
      </c>
      <c r="J63" s="212"/>
      <c r="K63" s="152" t="s">
        <v>187</v>
      </c>
      <c r="L63" s="153"/>
      <c r="M63" s="108"/>
    </row>
    <row r="64" spans="1:13" s="21" customFormat="1" ht="24.65" hidden="1" customHeight="1" thickBot="1">
      <c r="A64" s="455"/>
      <c r="B64" s="213"/>
      <c r="C64" s="214" t="s">
        <v>179</v>
      </c>
      <c r="D64" s="214" t="s">
        <v>188</v>
      </c>
      <c r="E64" s="214" t="s">
        <v>189</v>
      </c>
      <c r="F64" s="159"/>
      <c r="G64" s="159"/>
      <c r="H64" s="159">
        <f t="shared" si="0"/>
        <v>0</v>
      </c>
      <c r="I64" s="205" t="e">
        <f t="shared" si="1"/>
        <v>#DIV/0!</v>
      </c>
      <c r="J64" s="215"/>
      <c r="K64" s="208" t="s">
        <v>189</v>
      </c>
      <c r="L64" s="216"/>
      <c r="M64" s="35"/>
    </row>
    <row r="65" spans="1:13" s="21" customFormat="1" ht="24.65" hidden="1" customHeight="1" thickBot="1">
      <c r="A65" s="478" t="s">
        <v>100</v>
      </c>
      <c r="B65" s="479"/>
      <c r="C65" s="479"/>
      <c r="D65" s="479"/>
      <c r="E65" s="480"/>
      <c r="F65" s="189">
        <f>SUM(F49:F64)</f>
        <v>21265</v>
      </c>
      <c r="G65" s="189">
        <f>SUM(G49:G64)</f>
        <v>21265</v>
      </c>
      <c r="H65" s="189">
        <f>F65-G65</f>
        <v>0</v>
      </c>
      <c r="I65" s="190">
        <f>-1+(F65/G65)</f>
        <v>0</v>
      </c>
      <c r="J65" s="191"/>
      <c r="K65" s="192"/>
      <c r="L65" s="218"/>
      <c r="M65" s="35"/>
    </row>
    <row r="66" spans="1:13" s="21" customFormat="1" ht="24.65" hidden="1" customHeight="1" thickBot="1">
      <c r="A66" s="456" t="s">
        <v>190</v>
      </c>
      <c r="B66" s="219">
        <v>18</v>
      </c>
      <c r="C66" s="195" t="s">
        <v>191</v>
      </c>
      <c r="D66" s="195" t="s">
        <v>192</v>
      </c>
      <c r="E66" s="195" t="s">
        <v>191</v>
      </c>
      <c r="F66" s="196"/>
      <c r="G66" s="196"/>
      <c r="H66" s="196">
        <f t="shared" si="0"/>
        <v>0</v>
      </c>
      <c r="I66" s="198" t="e">
        <f t="shared" si="1"/>
        <v>#DIV/0!</v>
      </c>
      <c r="J66" s="221"/>
      <c r="K66" s="201" t="s">
        <v>191</v>
      </c>
      <c r="L66" s="222"/>
      <c r="M66" s="35"/>
    </row>
    <row r="67" spans="1:13" s="21" customFormat="1" ht="24.65" hidden="1" customHeight="1" thickBot="1">
      <c r="A67" s="457"/>
      <c r="B67" s="223">
        <v>19</v>
      </c>
      <c r="C67" s="148" t="s">
        <v>44</v>
      </c>
      <c r="D67" s="148" t="s">
        <v>193</v>
      </c>
      <c r="E67" s="148" t="s">
        <v>194</v>
      </c>
      <c r="F67" s="149"/>
      <c r="G67" s="149"/>
      <c r="H67" s="149">
        <f t="shared" si="0"/>
        <v>0</v>
      </c>
      <c r="I67" s="150" t="e">
        <f t="shared" si="1"/>
        <v>#DIV/0!</v>
      </c>
      <c r="J67" s="212"/>
      <c r="K67" s="152" t="s">
        <v>194</v>
      </c>
      <c r="L67" s="224"/>
      <c r="M67" s="35"/>
    </row>
    <row r="68" spans="1:13" s="21" customFormat="1" ht="24.65" hidden="1" customHeight="1" thickBot="1">
      <c r="A68" s="457"/>
      <c r="B68" s="223"/>
      <c r="C68" s="148" t="s">
        <v>44</v>
      </c>
      <c r="D68" s="148" t="s">
        <v>195</v>
      </c>
      <c r="E68" s="148" t="s">
        <v>196</v>
      </c>
      <c r="F68" s="149"/>
      <c r="G68" s="149"/>
      <c r="H68" s="149">
        <f t="shared" si="0"/>
        <v>0</v>
      </c>
      <c r="I68" s="150" t="e">
        <f t="shared" si="1"/>
        <v>#DIV/0!</v>
      </c>
      <c r="J68" s="212"/>
      <c r="K68" s="152" t="s">
        <v>196</v>
      </c>
      <c r="L68" s="224"/>
      <c r="M68" s="35"/>
    </row>
    <row r="69" spans="1:13" s="21" customFormat="1" ht="24.65" hidden="1" customHeight="1" thickBot="1">
      <c r="A69" s="457"/>
      <c r="B69" s="223"/>
      <c r="C69" s="148" t="s">
        <v>44</v>
      </c>
      <c r="D69" s="148" t="s">
        <v>197</v>
      </c>
      <c r="E69" s="148" t="s">
        <v>198</v>
      </c>
      <c r="F69" s="149"/>
      <c r="G69" s="149"/>
      <c r="H69" s="149">
        <f t="shared" si="0"/>
        <v>0</v>
      </c>
      <c r="I69" s="150" t="e">
        <f t="shared" si="1"/>
        <v>#DIV/0!</v>
      </c>
      <c r="J69" s="212"/>
      <c r="K69" s="152" t="s">
        <v>198</v>
      </c>
      <c r="L69" s="224"/>
      <c r="M69" s="35"/>
    </row>
    <row r="70" spans="1:13" s="21" customFormat="1" ht="24.65" hidden="1" customHeight="1" thickBot="1">
      <c r="A70" s="457"/>
      <c r="B70" s="223"/>
      <c r="C70" s="148" t="s">
        <v>44</v>
      </c>
      <c r="D70" s="148" t="s">
        <v>199</v>
      </c>
      <c r="E70" s="148" t="s">
        <v>200</v>
      </c>
      <c r="F70" s="149"/>
      <c r="G70" s="149"/>
      <c r="H70" s="149">
        <f t="shared" si="0"/>
        <v>0</v>
      </c>
      <c r="I70" s="150" t="e">
        <f t="shared" si="1"/>
        <v>#DIV/0!</v>
      </c>
      <c r="J70" s="212"/>
      <c r="K70" s="152" t="s">
        <v>200</v>
      </c>
      <c r="L70" s="224"/>
      <c r="M70" s="35"/>
    </row>
    <row r="71" spans="1:13" s="21" customFormat="1" ht="24.65" hidden="1" customHeight="1" thickBot="1">
      <c r="A71" s="457"/>
      <c r="B71" s="223"/>
      <c r="C71" s="148" t="s">
        <v>44</v>
      </c>
      <c r="D71" s="148" t="s">
        <v>201</v>
      </c>
      <c r="E71" s="148" t="s">
        <v>202</v>
      </c>
      <c r="F71" s="149"/>
      <c r="G71" s="149"/>
      <c r="H71" s="149">
        <f t="shared" si="0"/>
        <v>0</v>
      </c>
      <c r="I71" s="150" t="e">
        <f t="shared" si="1"/>
        <v>#DIV/0!</v>
      </c>
      <c r="J71" s="212"/>
      <c r="K71" s="152" t="s">
        <v>202</v>
      </c>
      <c r="L71" s="224"/>
      <c r="M71" s="35"/>
    </row>
    <row r="72" spans="1:13" s="21" customFormat="1" ht="24.65" hidden="1" customHeight="1" thickBot="1">
      <c r="A72" s="457"/>
      <c r="B72" s="223">
        <v>20</v>
      </c>
      <c r="C72" s="148" t="s">
        <v>203</v>
      </c>
      <c r="D72" s="148" t="s">
        <v>204</v>
      </c>
      <c r="E72" s="148" t="s">
        <v>205</v>
      </c>
      <c r="F72" s="149"/>
      <c r="G72" s="149"/>
      <c r="H72" s="149">
        <f t="shared" si="0"/>
        <v>0</v>
      </c>
      <c r="I72" s="150" t="e">
        <f t="shared" si="1"/>
        <v>#DIV/0!</v>
      </c>
      <c r="J72" s="212"/>
      <c r="K72" s="152" t="s">
        <v>205</v>
      </c>
      <c r="L72" s="224"/>
      <c r="M72" s="35"/>
    </row>
    <row r="73" spans="1:13" s="21" customFormat="1" ht="24.65" hidden="1" customHeight="1" thickBot="1">
      <c r="A73" s="457"/>
      <c r="B73" s="223"/>
      <c r="C73" s="148" t="s">
        <v>203</v>
      </c>
      <c r="D73" s="148" t="s">
        <v>206</v>
      </c>
      <c r="E73" s="148" t="s">
        <v>207</v>
      </c>
      <c r="F73" s="149"/>
      <c r="G73" s="149"/>
      <c r="H73" s="149">
        <f t="shared" si="0"/>
        <v>0</v>
      </c>
      <c r="I73" s="150" t="e">
        <f t="shared" si="1"/>
        <v>#DIV/0!</v>
      </c>
      <c r="J73" s="212"/>
      <c r="K73" s="152" t="s">
        <v>207</v>
      </c>
      <c r="L73" s="224"/>
      <c r="M73" s="35"/>
    </row>
    <row r="74" spans="1:13" s="21" customFormat="1" ht="24.65" hidden="1" customHeight="1" thickBot="1">
      <c r="A74" s="458"/>
      <c r="B74" s="225"/>
      <c r="C74" s="203" t="s">
        <v>203</v>
      </c>
      <c r="D74" s="203" t="s">
        <v>208</v>
      </c>
      <c r="E74" s="203" t="s">
        <v>79</v>
      </c>
      <c r="F74" s="159"/>
      <c r="G74" s="159"/>
      <c r="H74" s="159">
        <f t="shared" si="0"/>
        <v>0</v>
      </c>
      <c r="I74" s="205" t="e">
        <f t="shared" si="1"/>
        <v>#DIV/0!</v>
      </c>
      <c r="J74" s="215"/>
      <c r="K74" s="208" t="s">
        <v>79</v>
      </c>
      <c r="L74" s="216"/>
      <c r="M74" s="35"/>
    </row>
    <row r="75" spans="1:13" s="21" customFormat="1" ht="24.65" hidden="1" customHeight="1" thickBot="1">
      <c r="A75" s="450" t="s">
        <v>100</v>
      </c>
      <c r="B75" s="451"/>
      <c r="C75" s="451"/>
      <c r="D75" s="451"/>
      <c r="E75" s="452"/>
      <c r="F75" s="172">
        <f>SUM(F66:F74)</f>
        <v>0</v>
      </c>
      <c r="G75" s="172">
        <f>SUM(G66:G74)</f>
        <v>0</v>
      </c>
      <c r="H75" s="172">
        <f>F75-G75</f>
        <v>0</v>
      </c>
      <c r="I75" s="173" t="e">
        <f>-1+(F75/G75)</f>
        <v>#DIV/0!</v>
      </c>
      <c r="J75" s="226"/>
      <c r="K75" s="175"/>
      <c r="L75" s="227"/>
      <c r="M75" s="35"/>
    </row>
    <row r="76" spans="1:13" ht="24.65" hidden="1" customHeight="1" thickBot="1">
      <c r="A76" s="453" t="s">
        <v>209</v>
      </c>
      <c r="B76" s="209">
        <v>21</v>
      </c>
      <c r="C76" s="210" t="s">
        <v>210</v>
      </c>
      <c r="D76" s="210" t="s">
        <v>211</v>
      </c>
      <c r="E76" s="210" t="s">
        <v>212</v>
      </c>
      <c r="F76" s="196"/>
      <c r="G76" s="196"/>
      <c r="H76" s="196">
        <f t="shared" si="0"/>
        <v>0</v>
      </c>
      <c r="I76" s="198" t="e">
        <f t="shared" si="1"/>
        <v>#DIV/0!</v>
      </c>
      <c r="J76" s="199"/>
      <c r="K76" s="201" t="s">
        <v>212</v>
      </c>
      <c r="L76" s="202"/>
      <c r="M76" s="108"/>
    </row>
    <row r="77" spans="1:13" ht="24.65" hidden="1" customHeight="1" thickBot="1">
      <c r="A77" s="454"/>
      <c r="B77" s="211"/>
      <c r="C77" s="183" t="s">
        <v>210</v>
      </c>
      <c r="D77" s="183" t="s">
        <v>213</v>
      </c>
      <c r="E77" s="183" t="s">
        <v>214</v>
      </c>
      <c r="F77" s="149"/>
      <c r="G77" s="149"/>
      <c r="H77" s="149">
        <f t="shared" si="0"/>
        <v>0</v>
      </c>
      <c r="I77" s="150" t="e">
        <f t="shared" si="1"/>
        <v>#DIV/0!</v>
      </c>
      <c r="J77" s="155"/>
      <c r="K77" s="152" t="s">
        <v>214</v>
      </c>
      <c r="L77" s="153"/>
      <c r="M77" s="108"/>
    </row>
    <row r="78" spans="1:13" ht="24.65" hidden="1" customHeight="1" thickBot="1">
      <c r="A78" s="454"/>
      <c r="B78" s="211">
        <v>22</v>
      </c>
      <c r="C78" s="183" t="s">
        <v>215</v>
      </c>
      <c r="D78" s="183" t="s">
        <v>216</v>
      </c>
      <c r="E78" s="183" t="s">
        <v>217</v>
      </c>
      <c r="F78" s="149"/>
      <c r="G78" s="149"/>
      <c r="H78" s="149">
        <f t="shared" si="0"/>
        <v>0</v>
      </c>
      <c r="I78" s="150" t="e">
        <f t="shared" si="1"/>
        <v>#DIV/0!</v>
      </c>
      <c r="J78" s="155"/>
      <c r="K78" s="152" t="s">
        <v>217</v>
      </c>
      <c r="L78" s="153"/>
      <c r="M78" s="108"/>
    </row>
    <row r="79" spans="1:13" ht="24.65" hidden="1" customHeight="1" thickBot="1">
      <c r="A79" s="454"/>
      <c r="B79" s="211"/>
      <c r="C79" s="183" t="s">
        <v>215</v>
      </c>
      <c r="D79" s="183" t="s">
        <v>218</v>
      </c>
      <c r="E79" s="183" t="s">
        <v>219</v>
      </c>
      <c r="F79" s="149"/>
      <c r="G79" s="149"/>
      <c r="H79" s="149">
        <f t="shared" si="0"/>
        <v>0</v>
      </c>
      <c r="I79" s="150" t="e">
        <f t="shared" si="1"/>
        <v>#DIV/0!</v>
      </c>
      <c r="J79" s="155"/>
      <c r="K79" s="152" t="s">
        <v>219</v>
      </c>
      <c r="L79" s="153"/>
      <c r="M79" s="108"/>
    </row>
    <row r="80" spans="1:13" ht="24.65" hidden="1" customHeight="1" thickBot="1">
      <c r="A80" s="454"/>
      <c r="B80" s="211"/>
      <c r="C80" s="183" t="s">
        <v>215</v>
      </c>
      <c r="D80" s="183" t="s">
        <v>220</v>
      </c>
      <c r="E80" s="183" t="s">
        <v>221</v>
      </c>
      <c r="F80" s="149"/>
      <c r="G80" s="149"/>
      <c r="H80" s="149">
        <f t="shared" ref="H80:H90" si="4">F80-G80</f>
        <v>0</v>
      </c>
      <c r="I80" s="150" t="e">
        <f t="shared" ref="I80:I94" si="5">-1+(F80/G80)</f>
        <v>#DIV/0!</v>
      </c>
      <c r="J80" s="155"/>
      <c r="K80" s="152" t="s">
        <v>221</v>
      </c>
      <c r="L80" s="153"/>
      <c r="M80" s="108"/>
    </row>
    <row r="81" spans="1:13" ht="24.65" hidden="1" customHeight="1" thickBot="1">
      <c r="A81" s="454"/>
      <c r="B81" s="211"/>
      <c r="C81" s="183" t="s">
        <v>215</v>
      </c>
      <c r="D81" s="183" t="s">
        <v>222</v>
      </c>
      <c r="E81" s="183" t="s">
        <v>223</v>
      </c>
      <c r="F81" s="149"/>
      <c r="G81" s="149"/>
      <c r="H81" s="149">
        <f t="shared" si="4"/>
        <v>0</v>
      </c>
      <c r="I81" s="150" t="e">
        <f t="shared" si="5"/>
        <v>#DIV/0!</v>
      </c>
      <c r="J81" s="155"/>
      <c r="K81" s="152" t="s">
        <v>223</v>
      </c>
      <c r="L81" s="153"/>
      <c r="M81" s="108"/>
    </row>
    <row r="82" spans="1:13" ht="24.65" hidden="1" customHeight="1" thickBot="1">
      <c r="A82" s="455"/>
      <c r="B82" s="228">
        <v>23</v>
      </c>
      <c r="C82" s="214" t="s">
        <v>215</v>
      </c>
      <c r="D82" s="214" t="s">
        <v>224</v>
      </c>
      <c r="E82" s="214" t="s">
        <v>225</v>
      </c>
      <c r="F82" s="159"/>
      <c r="G82" s="159"/>
      <c r="H82" s="159">
        <f t="shared" si="4"/>
        <v>0</v>
      </c>
      <c r="I82" s="205" t="e">
        <f t="shared" si="5"/>
        <v>#DIV/0!</v>
      </c>
      <c r="J82" s="206"/>
      <c r="K82" s="208" t="s">
        <v>225</v>
      </c>
      <c r="L82" s="162"/>
      <c r="M82" s="108"/>
    </row>
    <row r="83" spans="1:13" ht="24.65" hidden="1" customHeight="1" thickBot="1">
      <c r="A83" s="444" t="s">
        <v>100</v>
      </c>
      <c r="B83" s="445"/>
      <c r="C83" s="445"/>
      <c r="D83" s="445"/>
      <c r="E83" s="446"/>
      <c r="F83" s="189">
        <f>SUM(F76:F82)</f>
        <v>0</v>
      </c>
      <c r="G83" s="189">
        <f>SUM(G76:G82)</f>
        <v>0</v>
      </c>
      <c r="H83" s="189">
        <f>F83-G83</f>
        <v>0</v>
      </c>
      <c r="I83" s="190" t="e">
        <f>-1+(F83/G83)</f>
        <v>#DIV/0!</v>
      </c>
      <c r="J83" s="229"/>
      <c r="K83" s="192"/>
      <c r="L83" s="193"/>
      <c r="M83" s="108"/>
    </row>
    <row r="84" spans="1:13" ht="24.65" hidden="1" customHeight="1" thickBot="1">
      <c r="A84" s="456" t="s">
        <v>226</v>
      </c>
      <c r="B84" s="194">
        <v>24</v>
      </c>
      <c r="C84" s="195" t="s">
        <v>227</v>
      </c>
      <c r="D84" s="195" t="s">
        <v>228</v>
      </c>
      <c r="E84" s="195" t="s">
        <v>229</v>
      </c>
      <c r="F84" s="196"/>
      <c r="G84" s="196"/>
      <c r="H84" s="196">
        <f t="shared" si="4"/>
        <v>0</v>
      </c>
      <c r="I84" s="198" t="e">
        <f t="shared" si="5"/>
        <v>#DIV/0!</v>
      </c>
      <c r="J84" s="200"/>
      <c r="K84" s="201" t="s">
        <v>229</v>
      </c>
      <c r="L84" s="202"/>
      <c r="M84" s="108"/>
    </row>
    <row r="85" spans="1:13" ht="24.65" hidden="1" customHeight="1" thickBot="1">
      <c r="A85" s="457"/>
      <c r="B85" s="147"/>
      <c r="C85" s="148" t="s">
        <v>227</v>
      </c>
      <c r="D85" s="148" t="s">
        <v>230</v>
      </c>
      <c r="E85" s="148" t="s">
        <v>231</v>
      </c>
      <c r="F85" s="149"/>
      <c r="G85" s="149"/>
      <c r="H85" s="149">
        <f t="shared" si="4"/>
        <v>0</v>
      </c>
      <c r="I85" s="150" t="e">
        <f t="shared" si="5"/>
        <v>#DIV/0!</v>
      </c>
      <c r="J85" s="151"/>
      <c r="K85" s="152" t="s">
        <v>231</v>
      </c>
      <c r="L85" s="153"/>
      <c r="M85" s="108"/>
    </row>
    <row r="86" spans="1:13" ht="24.65" hidden="1" customHeight="1" thickBot="1">
      <c r="A86" s="457"/>
      <c r="B86" s="147"/>
      <c r="C86" s="148" t="s">
        <v>227</v>
      </c>
      <c r="D86" s="148" t="s">
        <v>232</v>
      </c>
      <c r="E86" s="148" t="s">
        <v>233</v>
      </c>
      <c r="F86" s="149"/>
      <c r="G86" s="149"/>
      <c r="H86" s="149">
        <f t="shared" si="4"/>
        <v>0</v>
      </c>
      <c r="I86" s="150" t="e">
        <f t="shared" si="5"/>
        <v>#DIV/0!</v>
      </c>
      <c r="J86" s="151"/>
      <c r="K86" s="152" t="s">
        <v>233</v>
      </c>
      <c r="L86" s="153"/>
      <c r="M86" s="108"/>
    </row>
    <row r="87" spans="1:13" ht="24.65" hidden="1" customHeight="1" thickBot="1">
      <c r="A87" s="457"/>
      <c r="B87" s="147">
        <v>25</v>
      </c>
      <c r="C87" s="148" t="s">
        <v>234</v>
      </c>
      <c r="D87" s="148" t="s">
        <v>235</v>
      </c>
      <c r="E87" s="148" t="s">
        <v>236</v>
      </c>
      <c r="F87" s="149"/>
      <c r="G87" s="149"/>
      <c r="H87" s="149">
        <f t="shared" si="4"/>
        <v>0</v>
      </c>
      <c r="I87" s="150" t="e">
        <f t="shared" si="5"/>
        <v>#DIV/0!</v>
      </c>
      <c r="J87" s="151"/>
      <c r="K87" s="152" t="s">
        <v>236</v>
      </c>
      <c r="L87" s="153"/>
      <c r="M87" s="108"/>
    </row>
    <row r="88" spans="1:13" ht="24.65" hidden="1" customHeight="1" thickBot="1">
      <c r="A88" s="457"/>
      <c r="B88" s="147"/>
      <c r="C88" s="148" t="s">
        <v>234</v>
      </c>
      <c r="D88" s="148" t="s">
        <v>237</v>
      </c>
      <c r="E88" s="148" t="s">
        <v>238</v>
      </c>
      <c r="F88" s="149"/>
      <c r="G88" s="149"/>
      <c r="H88" s="149">
        <f t="shared" si="4"/>
        <v>0</v>
      </c>
      <c r="I88" s="150" t="e">
        <f t="shared" si="5"/>
        <v>#DIV/0!</v>
      </c>
      <c r="J88" s="151"/>
      <c r="K88" s="152" t="s">
        <v>238</v>
      </c>
      <c r="L88" s="153"/>
      <c r="M88" s="108"/>
    </row>
    <row r="89" spans="1:13" ht="24.65" hidden="1" customHeight="1" thickBot="1">
      <c r="A89" s="457"/>
      <c r="B89" s="147"/>
      <c r="C89" s="148" t="s">
        <v>234</v>
      </c>
      <c r="D89" s="148" t="s">
        <v>239</v>
      </c>
      <c r="E89" s="148" t="s">
        <v>240</v>
      </c>
      <c r="F89" s="149"/>
      <c r="G89" s="149"/>
      <c r="H89" s="149">
        <f t="shared" si="4"/>
        <v>0</v>
      </c>
      <c r="I89" s="150" t="e">
        <f t="shared" si="5"/>
        <v>#DIV/0!</v>
      </c>
      <c r="J89" s="151"/>
      <c r="K89" s="152" t="s">
        <v>240</v>
      </c>
      <c r="L89" s="153"/>
      <c r="M89" s="108"/>
    </row>
    <row r="90" spans="1:13" ht="24.65" hidden="1" customHeight="1" thickBot="1">
      <c r="A90" s="458"/>
      <c r="B90" s="158"/>
      <c r="C90" s="203" t="s">
        <v>234</v>
      </c>
      <c r="D90" s="203" t="s">
        <v>241</v>
      </c>
      <c r="E90" s="203" t="s">
        <v>242</v>
      </c>
      <c r="F90" s="159"/>
      <c r="G90" s="159"/>
      <c r="H90" s="159">
        <f t="shared" si="4"/>
        <v>0</v>
      </c>
      <c r="I90" s="205" t="e">
        <f t="shared" si="5"/>
        <v>#DIV/0!</v>
      </c>
      <c r="J90" s="207"/>
      <c r="K90" s="208" t="s">
        <v>242</v>
      </c>
      <c r="L90" s="162"/>
      <c r="M90" s="108"/>
    </row>
    <row r="91" spans="1:13" ht="24.65" hidden="1" customHeight="1" thickBot="1">
      <c r="A91" s="450" t="s">
        <v>100</v>
      </c>
      <c r="B91" s="451"/>
      <c r="C91" s="451"/>
      <c r="D91" s="451"/>
      <c r="E91" s="452"/>
      <c r="F91" s="172">
        <f>SUM(F84:F90)</f>
        <v>0</v>
      </c>
      <c r="G91" s="172">
        <f>SUM(G84:G90)</f>
        <v>0</v>
      </c>
      <c r="H91" s="172">
        <f>F91-G91</f>
        <v>0</v>
      </c>
      <c r="I91" s="173" t="e">
        <f>-1+(F91/G91)</f>
        <v>#DIV/0!</v>
      </c>
      <c r="J91" s="230"/>
      <c r="K91" s="175"/>
      <c r="L91" s="176"/>
      <c r="M91" s="108"/>
    </row>
    <row r="92" spans="1:13" ht="24.65" hidden="1" customHeight="1" thickBot="1">
      <c r="A92" s="453" t="s">
        <v>243</v>
      </c>
      <c r="B92" s="209">
        <v>26</v>
      </c>
      <c r="C92" s="210" t="s">
        <v>244</v>
      </c>
      <c r="D92" s="210" t="s">
        <v>245</v>
      </c>
      <c r="E92" s="210" t="s">
        <v>244</v>
      </c>
      <c r="F92" s="196"/>
      <c r="G92" s="196"/>
      <c r="H92" s="196">
        <f>F92-G92</f>
        <v>0</v>
      </c>
      <c r="I92" s="198" t="e">
        <f t="shared" si="5"/>
        <v>#DIV/0!</v>
      </c>
      <c r="J92" s="199"/>
      <c r="K92" s="201" t="s">
        <v>244</v>
      </c>
      <c r="L92" s="231"/>
      <c r="M92" s="108"/>
    </row>
    <row r="93" spans="1:13" ht="24.65" hidden="1" customHeight="1" thickBot="1">
      <c r="A93" s="454"/>
      <c r="B93" s="211">
        <v>27</v>
      </c>
      <c r="C93" s="183" t="s">
        <v>246</v>
      </c>
      <c r="D93" s="183" t="s">
        <v>247</v>
      </c>
      <c r="E93" s="183" t="s">
        <v>248</v>
      </c>
      <c r="F93" s="149"/>
      <c r="G93" s="149"/>
      <c r="H93" s="149">
        <f t="shared" ref="H93:H94" si="6">F93-G93</f>
        <v>0</v>
      </c>
      <c r="I93" s="150" t="e">
        <f t="shared" si="5"/>
        <v>#DIV/0!</v>
      </c>
      <c r="J93" s="155"/>
      <c r="K93" s="152" t="s">
        <v>248</v>
      </c>
      <c r="L93" s="232"/>
      <c r="M93" s="108"/>
    </row>
    <row r="94" spans="1:13" ht="3" hidden="1" customHeight="1" thickBot="1">
      <c r="A94" s="455"/>
      <c r="B94" s="228"/>
      <c r="C94" s="214" t="s">
        <v>246</v>
      </c>
      <c r="D94" s="214" t="s">
        <v>249</v>
      </c>
      <c r="E94" s="214" t="s">
        <v>250</v>
      </c>
      <c r="F94" s="159"/>
      <c r="G94" s="159"/>
      <c r="H94" s="159">
        <f t="shared" si="6"/>
        <v>0</v>
      </c>
      <c r="I94" s="205" t="e">
        <f t="shared" si="5"/>
        <v>#DIV/0!</v>
      </c>
      <c r="J94" s="206"/>
      <c r="K94" s="208" t="s">
        <v>250</v>
      </c>
      <c r="L94" s="233"/>
      <c r="M94" s="108"/>
    </row>
    <row r="95" spans="1:13" ht="24.65" customHeight="1" thickBot="1">
      <c r="A95" s="444" t="s">
        <v>100</v>
      </c>
      <c r="B95" s="445"/>
      <c r="C95" s="445"/>
      <c r="D95" s="445"/>
      <c r="E95" s="446"/>
      <c r="F95" s="234">
        <f>F49+F54+F60</f>
        <v>21265</v>
      </c>
      <c r="G95" s="234">
        <f>G49+G54+G60</f>
        <v>21265</v>
      </c>
      <c r="H95" s="189">
        <f>F95-G95</f>
        <v>0</v>
      </c>
      <c r="I95" s="190">
        <f>-1+(F95/G95)</f>
        <v>0</v>
      </c>
      <c r="J95" s="229">
        <f>J49+J54+J60</f>
        <v>21100</v>
      </c>
      <c r="K95" s="192"/>
      <c r="L95" s="235"/>
      <c r="M95" s="108"/>
    </row>
    <row r="96" spans="1:13" ht="24.65" customHeight="1" thickBot="1">
      <c r="A96" s="447" t="s">
        <v>251</v>
      </c>
      <c r="B96" s="448"/>
      <c r="C96" s="448"/>
      <c r="D96" s="448"/>
      <c r="E96" s="449"/>
      <c r="F96" s="236">
        <f>F24+F30+F48+F95</f>
        <v>55198</v>
      </c>
      <c r="G96" s="236">
        <f>G24+G30+G48+G95</f>
        <v>52011</v>
      </c>
      <c r="H96" s="237">
        <f>F96-G96</f>
        <v>3187</v>
      </c>
      <c r="I96" s="238">
        <f>SUM(H96/G96)</f>
        <v>6.1275499413585587E-2</v>
      </c>
      <c r="J96" s="239">
        <f>J24+J30+J48+J95</f>
        <v>49679.040000000001</v>
      </c>
      <c r="K96" s="240"/>
      <c r="L96" s="241"/>
      <c r="M96" s="108"/>
    </row>
    <row r="97" spans="1:13">
      <c r="A97" s="108"/>
      <c r="B97" s="111"/>
      <c r="C97" s="108"/>
      <c r="D97" s="108"/>
      <c r="E97" s="108"/>
      <c r="F97" s="33"/>
      <c r="G97" s="36"/>
      <c r="H97" s="33"/>
      <c r="I97" s="33"/>
      <c r="J97" s="37"/>
      <c r="K97" s="108"/>
      <c r="L97" s="108"/>
      <c r="M97" s="108"/>
    </row>
    <row r="98" spans="1:13">
      <c r="A98" s="108"/>
      <c r="B98" s="111"/>
      <c r="C98" s="108"/>
      <c r="D98" s="108"/>
      <c r="E98" s="108"/>
      <c r="F98" s="33"/>
      <c r="G98" s="34"/>
      <c r="H98" s="33"/>
      <c r="I98" s="33"/>
      <c r="J98" s="33"/>
      <c r="K98" s="108"/>
      <c r="L98" s="108"/>
      <c r="M98" s="108"/>
    </row>
    <row r="99" spans="1:13" customFormat="1" ht="3.75" customHeight="1">
      <c r="A99" s="8"/>
      <c r="B99" s="8"/>
      <c r="C99" s="8"/>
      <c r="D99" s="8"/>
      <c r="E99" s="8"/>
      <c r="F99" s="8"/>
      <c r="G99" s="8"/>
      <c r="H99" s="8"/>
      <c r="I99" s="8"/>
      <c r="J99" s="8"/>
      <c r="K99" s="8"/>
      <c r="L99" s="8"/>
    </row>
  </sheetData>
  <mergeCells count="29">
    <mergeCell ref="A96:E96"/>
    <mergeCell ref="A91:E91"/>
    <mergeCell ref="H6:H7"/>
    <mergeCell ref="I6:I7"/>
    <mergeCell ref="E6:E7"/>
    <mergeCell ref="D6:D7"/>
    <mergeCell ref="C6:C7"/>
    <mergeCell ref="A6:A7"/>
    <mergeCell ref="B6:B7"/>
    <mergeCell ref="A31:A47"/>
    <mergeCell ref="A30:E30"/>
    <mergeCell ref="A95:E95"/>
    <mergeCell ref="A48:E48"/>
    <mergeCell ref="A65:E65"/>
    <mergeCell ref="A75:E75"/>
    <mergeCell ref="A92:A94"/>
    <mergeCell ref="A1:L1"/>
    <mergeCell ref="I3:J3"/>
    <mergeCell ref="A8:L8"/>
    <mergeCell ref="A9:A23"/>
    <mergeCell ref="A25:A29"/>
    <mergeCell ref="K6:K7"/>
    <mergeCell ref="A24:E24"/>
    <mergeCell ref="L6:L7"/>
    <mergeCell ref="A83:E83"/>
    <mergeCell ref="A49:A64"/>
    <mergeCell ref="A66:A74"/>
    <mergeCell ref="A76:A82"/>
    <mergeCell ref="A84:A90"/>
  </mergeCells>
  <pageMargins left="0.74803149606299213" right="0.74803149606299213" top="0.98425196850393704" bottom="1.0236220472440944" header="0.51181102362204722" footer="0.51181102362204722"/>
  <pageSetup paperSize="9" scale="37" fitToHeight="0" orientation="landscape" r:id="rId1"/>
  <headerFooter>
    <oddFooter>&amp;L&amp;1#&amp;"Calibri"&amp;9&amp;K0078D7Business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4173C-7DF1-444D-B89A-BED22573762D}">
  <sheetPr>
    <pageSetUpPr fitToPage="1"/>
  </sheetPr>
  <dimension ref="A1:M99"/>
  <sheetViews>
    <sheetView zoomScale="80" zoomScaleNormal="80" zoomScaleSheetLayoutView="75" workbookViewId="0">
      <selection activeCell="F65" sqref="F65"/>
    </sheetView>
  </sheetViews>
  <sheetFormatPr defaultColWidth="9.08984375" defaultRowHeight="12.5"/>
  <cols>
    <col min="1" max="1" width="23.90625" style="244" bestFit="1" customWidth="1"/>
    <col min="2" max="2" width="9.08984375" style="246"/>
    <col min="3" max="3" width="42.54296875" style="244" bestFit="1" customWidth="1"/>
    <col min="4" max="4" width="12.08984375" style="244" bestFit="1" customWidth="1"/>
    <col min="5" max="5" width="42.54296875" style="244" bestFit="1" customWidth="1"/>
    <col min="6" max="6" width="16.90625" style="247" bestFit="1" customWidth="1"/>
    <col min="7" max="7" width="16.90625" style="248" bestFit="1" customWidth="1"/>
    <col min="8" max="8" width="14.08984375" style="247" customWidth="1"/>
    <col min="9" max="9" width="16.08984375" style="247" customWidth="1"/>
    <col min="10" max="10" width="14.08984375" style="247" bestFit="1" customWidth="1"/>
    <col min="11" max="11" width="48.453125" style="244" customWidth="1"/>
    <col min="12" max="12" width="108.08984375" style="244" customWidth="1"/>
    <col min="13" max="16384" width="9.08984375" style="244"/>
  </cols>
  <sheetData>
    <row r="1" spans="1:13" customFormat="1" ht="12.9" customHeight="1">
      <c r="A1" s="488" t="s">
        <v>285</v>
      </c>
      <c r="B1" s="489"/>
      <c r="C1" s="489"/>
      <c r="D1" s="489"/>
      <c r="E1" s="489"/>
      <c r="F1" s="489"/>
      <c r="G1" s="489"/>
      <c r="H1" s="489"/>
      <c r="I1" s="489"/>
      <c r="J1" s="489"/>
      <c r="K1" s="489"/>
      <c r="L1" s="490"/>
    </row>
    <row r="3" spans="1:13" ht="13">
      <c r="A3" s="126">
        <f>' Property Summary'!D6</f>
        <v>84900</v>
      </c>
      <c r="B3" s="127"/>
      <c r="C3" s="128" t="str">
        <f>' Property Summary'!D5</f>
        <v>Woodlands Business Park, Milton Keynes, MK14 6EY</v>
      </c>
      <c r="D3" s="128"/>
      <c r="E3" s="128"/>
      <c r="F3" s="129"/>
      <c r="G3" s="130" t="s">
        <v>51</v>
      </c>
      <c r="H3" s="131" t="s">
        <v>52</v>
      </c>
      <c r="I3" s="497" t="s">
        <v>53</v>
      </c>
      <c r="J3" s="497"/>
      <c r="K3" s="132"/>
      <c r="L3" s="132"/>
      <c r="M3" s="90"/>
    </row>
    <row r="4" spans="1:13" ht="13">
      <c r="A4" s="128"/>
      <c r="B4" s="127"/>
      <c r="C4" s="289">
        <f>' Property Summary'!D10</f>
        <v>46022</v>
      </c>
      <c r="D4" s="133"/>
      <c r="E4" s="128"/>
      <c r="F4" s="129"/>
      <c r="G4" s="134" t="s">
        <v>54</v>
      </c>
      <c r="H4" s="135">
        <f>'Apportionment Detail'!B31</f>
        <v>17317</v>
      </c>
      <c r="I4" s="129"/>
      <c r="J4" s="129"/>
      <c r="K4" s="136"/>
      <c r="L4" s="136"/>
      <c r="M4" s="90"/>
    </row>
    <row r="5" spans="1:13" ht="13" thickBot="1">
      <c r="A5" s="90"/>
      <c r="B5" s="137"/>
      <c r="C5" s="90"/>
      <c r="D5" s="90"/>
      <c r="E5" s="90"/>
      <c r="F5" s="138"/>
      <c r="G5" s="139"/>
      <c r="H5" s="90"/>
      <c r="I5" s="90"/>
      <c r="J5" s="90"/>
      <c r="K5" s="90"/>
      <c r="L5" s="90"/>
      <c r="M5" s="90"/>
    </row>
    <row r="6" spans="1:13" ht="35.15" customHeight="1">
      <c r="A6" s="309" t="s">
        <v>55</v>
      </c>
      <c r="B6" s="326"/>
      <c r="C6" s="310" t="s">
        <v>56</v>
      </c>
      <c r="D6" s="310" t="s">
        <v>57</v>
      </c>
      <c r="E6" s="459" t="s">
        <v>58</v>
      </c>
      <c r="F6" s="328" t="s">
        <v>60</v>
      </c>
      <c r="G6" s="313" t="s">
        <v>60</v>
      </c>
      <c r="H6" s="486" t="s">
        <v>61</v>
      </c>
      <c r="I6" s="486" t="s">
        <v>62</v>
      </c>
      <c r="J6" s="328" t="s">
        <v>409</v>
      </c>
      <c r="K6" s="459" t="s">
        <v>63</v>
      </c>
      <c r="L6" s="461" t="s">
        <v>64</v>
      </c>
      <c r="M6" s="90"/>
    </row>
    <row r="7" spans="1:13" s="109" customFormat="1" ht="19.5" customHeight="1" thickBot="1">
      <c r="A7" s="311"/>
      <c r="B7" s="327"/>
      <c r="C7" s="312"/>
      <c r="D7" s="312"/>
      <c r="E7" s="492"/>
      <c r="F7" s="314">
        <v>46022</v>
      </c>
      <c r="G7" s="315">
        <v>45657</v>
      </c>
      <c r="H7" s="494"/>
      <c r="I7" s="494"/>
      <c r="J7" s="314">
        <v>45657</v>
      </c>
      <c r="K7" s="492"/>
      <c r="L7" s="493"/>
      <c r="M7" s="108"/>
    </row>
    <row r="8" spans="1:13" ht="24.65" customHeight="1">
      <c r="A8" s="488" t="s">
        <v>285</v>
      </c>
      <c r="B8" s="489"/>
      <c r="C8" s="489"/>
      <c r="D8" s="489"/>
      <c r="E8" s="489"/>
      <c r="F8" s="489"/>
      <c r="G8" s="489"/>
      <c r="H8" s="489"/>
      <c r="I8" s="489"/>
      <c r="J8" s="489"/>
      <c r="K8" s="489"/>
      <c r="L8" s="490"/>
      <c r="M8" s="90"/>
    </row>
    <row r="9" spans="1:13" ht="24.65" hidden="1" customHeight="1">
      <c r="A9" s="491" t="s">
        <v>66</v>
      </c>
      <c r="B9" s="140">
        <v>1</v>
      </c>
      <c r="C9" s="141" t="s">
        <v>67</v>
      </c>
      <c r="D9" s="141" t="s">
        <v>68</v>
      </c>
      <c r="E9" s="141" t="s">
        <v>69</v>
      </c>
      <c r="F9" s="142"/>
      <c r="G9" s="142"/>
      <c r="H9" s="142">
        <f>F9-G9</f>
        <v>0</v>
      </c>
      <c r="I9" s="143" t="e">
        <f>-1+(F9/G9)</f>
        <v>#DIV/0!</v>
      </c>
      <c r="J9" s="144"/>
      <c r="K9" s="145" t="s">
        <v>69</v>
      </c>
      <c r="L9" s="146"/>
      <c r="M9" s="90"/>
    </row>
    <row r="10" spans="1:13" ht="24.65" hidden="1" customHeight="1">
      <c r="A10" s="466"/>
      <c r="B10" s="147">
        <v>2</v>
      </c>
      <c r="C10" s="148" t="s">
        <v>70</v>
      </c>
      <c r="D10" s="148" t="s">
        <v>71</v>
      </c>
      <c r="E10" s="148" t="s">
        <v>72</v>
      </c>
      <c r="F10" s="149"/>
      <c r="G10" s="149"/>
      <c r="H10" s="149">
        <f t="shared" ref="H10:H79" si="0">F10-G10</f>
        <v>0</v>
      </c>
      <c r="I10" s="150" t="e">
        <f t="shared" ref="I10:I79" si="1">-1+(F10/G10)</f>
        <v>#DIV/0!</v>
      </c>
      <c r="J10" s="151"/>
      <c r="K10" s="152" t="s">
        <v>72</v>
      </c>
      <c r="L10" s="153"/>
      <c r="M10" s="90"/>
    </row>
    <row r="11" spans="1:13" ht="24.65" hidden="1" customHeight="1">
      <c r="A11" s="466"/>
      <c r="B11" s="147"/>
      <c r="C11" s="148" t="s">
        <v>70</v>
      </c>
      <c r="D11" s="148" t="s">
        <v>73</v>
      </c>
      <c r="E11" s="148" t="s">
        <v>74</v>
      </c>
      <c r="F11" s="149"/>
      <c r="G11" s="149"/>
      <c r="H11" s="149">
        <f t="shared" si="0"/>
        <v>0</v>
      </c>
      <c r="I11" s="150" t="e">
        <f t="shared" si="1"/>
        <v>#DIV/0!</v>
      </c>
      <c r="J11" s="151"/>
      <c r="K11" s="152" t="s">
        <v>74</v>
      </c>
      <c r="L11" s="153"/>
      <c r="M11" s="90"/>
    </row>
    <row r="12" spans="1:13" ht="24.65" hidden="1" customHeight="1">
      <c r="A12" s="466"/>
      <c r="B12" s="147"/>
      <c r="C12" s="148" t="s">
        <v>70</v>
      </c>
      <c r="D12" s="148" t="s">
        <v>75</v>
      </c>
      <c r="E12" s="148" t="s">
        <v>76</v>
      </c>
      <c r="F12" s="149"/>
      <c r="G12" s="149"/>
      <c r="H12" s="149">
        <f t="shared" si="0"/>
        <v>0</v>
      </c>
      <c r="I12" s="150" t="e">
        <f t="shared" si="1"/>
        <v>#DIV/0!</v>
      </c>
      <c r="J12" s="151"/>
      <c r="K12" s="152" t="s">
        <v>76</v>
      </c>
      <c r="L12" s="153"/>
      <c r="M12" s="90"/>
    </row>
    <row r="13" spans="1:13" ht="24.65" hidden="1" customHeight="1">
      <c r="A13" s="466"/>
      <c r="B13" s="147">
        <v>3</v>
      </c>
      <c r="C13" s="148" t="s">
        <v>77</v>
      </c>
      <c r="D13" s="148" t="s">
        <v>78</v>
      </c>
      <c r="E13" s="148" t="s">
        <v>79</v>
      </c>
      <c r="F13" s="149"/>
      <c r="G13" s="149"/>
      <c r="H13" s="149">
        <f t="shared" si="0"/>
        <v>0</v>
      </c>
      <c r="I13" s="150" t="e">
        <f t="shared" si="1"/>
        <v>#DIV/0!</v>
      </c>
      <c r="J13" s="151"/>
      <c r="K13" s="152" t="s">
        <v>79</v>
      </c>
      <c r="L13" s="153"/>
      <c r="M13" s="90"/>
    </row>
    <row r="14" spans="1:13" ht="24.65" hidden="1" customHeight="1">
      <c r="A14" s="466"/>
      <c r="B14" s="147"/>
      <c r="C14" s="148" t="s">
        <v>77</v>
      </c>
      <c r="D14" s="148" t="s">
        <v>80</v>
      </c>
      <c r="E14" s="148" t="s">
        <v>81</v>
      </c>
      <c r="F14" s="149"/>
      <c r="G14" s="149"/>
      <c r="H14" s="149">
        <f t="shared" si="0"/>
        <v>0</v>
      </c>
      <c r="I14" s="150" t="e">
        <f t="shared" si="1"/>
        <v>#DIV/0!</v>
      </c>
      <c r="J14" s="151"/>
      <c r="K14" s="152" t="s">
        <v>81</v>
      </c>
      <c r="L14" s="153"/>
      <c r="M14" s="90"/>
    </row>
    <row r="15" spans="1:13" ht="24.65" hidden="1" customHeight="1">
      <c r="A15" s="466"/>
      <c r="B15" s="147"/>
      <c r="C15" s="148" t="s">
        <v>77</v>
      </c>
      <c r="D15" s="148" t="s">
        <v>82</v>
      </c>
      <c r="E15" s="148" t="s">
        <v>83</v>
      </c>
      <c r="F15" s="149"/>
      <c r="G15" s="149"/>
      <c r="H15" s="149">
        <f t="shared" si="0"/>
        <v>0</v>
      </c>
      <c r="I15" s="150" t="e">
        <f t="shared" si="1"/>
        <v>#DIV/0!</v>
      </c>
      <c r="J15" s="151"/>
      <c r="K15" s="152" t="s">
        <v>83</v>
      </c>
      <c r="L15" s="153"/>
      <c r="M15" s="90"/>
    </row>
    <row r="16" spans="1:13" ht="24.65" hidden="1" customHeight="1">
      <c r="A16" s="466"/>
      <c r="B16" s="147"/>
      <c r="C16" s="148" t="s">
        <v>77</v>
      </c>
      <c r="D16" s="148" t="s">
        <v>84</v>
      </c>
      <c r="E16" s="148" t="s">
        <v>85</v>
      </c>
      <c r="F16" s="149"/>
      <c r="G16" s="149"/>
      <c r="H16" s="149">
        <f t="shared" si="0"/>
        <v>0</v>
      </c>
      <c r="I16" s="150" t="e">
        <f t="shared" si="1"/>
        <v>#DIV/0!</v>
      </c>
      <c r="J16" s="151"/>
      <c r="K16" s="152" t="s">
        <v>85</v>
      </c>
      <c r="L16" s="153"/>
      <c r="M16" s="90"/>
    </row>
    <row r="17" spans="1:13" ht="24.65" hidden="1" customHeight="1">
      <c r="A17" s="466"/>
      <c r="B17" s="147"/>
      <c r="C17" s="148" t="s">
        <v>77</v>
      </c>
      <c r="D17" s="148" t="s">
        <v>86</v>
      </c>
      <c r="E17" s="148" t="s">
        <v>87</v>
      </c>
      <c r="F17" s="149"/>
      <c r="G17" s="149"/>
      <c r="H17" s="149">
        <f t="shared" si="0"/>
        <v>0</v>
      </c>
      <c r="I17" s="150" t="e">
        <f t="shared" si="1"/>
        <v>#DIV/0!</v>
      </c>
      <c r="J17" s="151"/>
      <c r="K17" s="152" t="s">
        <v>87</v>
      </c>
      <c r="L17" s="153"/>
      <c r="M17" s="90"/>
    </row>
    <row r="18" spans="1:13" ht="24.65" customHeight="1">
      <c r="A18" s="466"/>
      <c r="B18" s="147"/>
      <c r="C18" s="148" t="s">
        <v>77</v>
      </c>
      <c r="D18" s="148" t="s">
        <v>88</v>
      </c>
      <c r="E18" s="148" t="s">
        <v>89</v>
      </c>
      <c r="F18" s="155">
        <v>1308</v>
      </c>
      <c r="G18" s="149">
        <v>1246</v>
      </c>
      <c r="H18" s="149">
        <f t="shared" si="0"/>
        <v>62</v>
      </c>
      <c r="I18" s="150">
        <f t="shared" si="1"/>
        <v>4.9759229534510396E-2</v>
      </c>
      <c r="J18" s="151">
        <v>1246</v>
      </c>
      <c r="K18" s="152" t="s">
        <v>89</v>
      </c>
      <c r="L18" s="333" t="s">
        <v>382</v>
      </c>
      <c r="M18" s="181"/>
    </row>
    <row r="19" spans="1:13" ht="24.65" hidden="1" customHeight="1">
      <c r="A19" s="466"/>
      <c r="B19" s="147"/>
      <c r="C19" s="148" t="s">
        <v>77</v>
      </c>
      <c r="D19" s="148" t="s">
        <v>90</v>
      </c>
      <c r="E19" s="148" t="s">
        <v>91</v>
      </c>
      <c r="F19" s="394"/>
      <c r="G19" s="149"/>
      <c r="H19" s="149">
        <f t="shared" ref="H19:H21" si="2">F19-G19</f>
        <v>0</v>
      </c>
      <c r="I19" s="150" t="e">
        <f t="shared" ref="I19:I20" si="3">-1+(F19/G19)</f>
        <v>#DIV/0!</v>
      </c>
      <c r="J19" s="155"/>
      <c r="K19" s="152" t="s">
        <v>91</v>
      </c>
      <c r="L19" s="333" t="s">
        <v>300</v>
      </c>
      <c r="M19" s="90"/>
    </row>
    <row r="20" spans="1:13" s="109" customFormat="1" ht="24.65" hidden="1" customHeight="1" thickBot="1">
      <c r="A20" s="466"/>
      <c r="B20" s="147"/>
      <c r="C20" s="148" t="s">
        <v>77</v>
      </c>
      <c r="D20" s="148">
        <v>10370</v>
      </c>
      <c r="E20" s="148" t="s">
        <v>92</v>
      </c>
      <c r="F20" s="395"/>
      <c r="G20" s="149"/>
      <c r="H20" s="149">
        <f t="shared" si="2"/>
        <v>0</v>
      </c>
      <c r="I20" s="150" t="e">
        <f t="shared" si="3"/>
        <v>#DIV/0!</v>
      </c>
      <c r="J20" s="155"/>
      <c r="K20" s="152" t="s">
        <v>92</v>
      </c>
      <c r="L20" s="333"/>
      <c r="M20" s="108"/>
    </row>
    <row r="21" spans="1:13" ht="31.4" customHeight="1">
      <c r="A21" s="466"/>
      <c r="B21" s="147">
        <v>4</v>
      </c>
      <c r="C21" s="148" t="s">
        <v>93</v>
      </c>
      <c r="D21" s="148" t="s">
        <v>94</v>
      </c>
      <c r="E21" s="148" t="s">
        <v>95</v>
      </c>
      <c r="F21" s="155">
        <f>1400+375</f>
        <v>1775</v>
      </c>
      <c r="G21" s="149">
        <v>1800</v>
      </c>
      <c r="H21" s="149">
        <f t="shared" si="2"/>
        <v>-25</v>
      </c>
      <c r="I21" s="150">
        <f>-1+(F21/G21)</f>
        <v>-1.388888888888884E-2</v>
      </c>
      <c r="J21" s="157">
        <v>1960</v>
      </c>
      <c r="K21" s="152" t="s">
        <v>95</v>
      </c>
      <c r="L21" s="333" t="s">
        <v>434</v>
      </c>
      <c r="M21" s="90"/>
    </row>
    <row r="22" spans="1:13" ht="24.65" customHeight="1" thickBot="1">
      <c r="A22" s="466"/>
      <c r="B22" s="158"/>
      <c r="C22" s="148" t="s">
        <v>93</v>
      </c>
      <c r="D22" s="148" t="s">
        <v>96</v>
      </c>
      <c r="E22" s="148" t="s">
        <v>97</v>
      </c>
      <c r="F22" s="394">
        <v>750</v>
      </c>
      <c r="G22" s="159">
        <v>0</v>
      </c>
      <c r="H22" s="149">
        <f>F22-G22</f>
        <v>750</v>
      </c>
      <c r="I22" s="150">
        <v>1</v>
      </c>
      <c r="J22" s="161">
        <v>0</v>
      </c>
      <c r="K22" s="152" t="s">
        <v>97</v>
      </c>
      <c r="L22" s="422" t="s">
        <v>446</v>
      </c>
      <c r="M22" s="90"/>
    </row>
    <row r="23" spans="1:13" ht="24.65" hidden="1" customHeight="1" thickBot="1">
      <c r="A23" s="467"/>
      <c r="B23" s="163"/>
      <c r="C23" s="164" t="s">
        <v>93</v>
      </c>
      <c r="D23" s="164" t="s">
        <v>98</v>
      </c>
      <c r="E23" s="164" t="s">
        <v>99</v>
      </c>
      <c r="F23" s="394"/>
      <c r="G23" s="165"/>
      <c r="H23" s="165"/>
      <c r="I23" s="167"/>
      <c r="J23" s="168"/>
      <c r="K23" s="170" t="s">
        <v>99</v>
      </c>
      <c r="L23" s="171"/>
      <c r="M23" s="90"/>
    </row>
    <row r="24" spans="1:13" ht="24.65" customHeight="1" thickBot="1">
      <c r="A24" s="468" t="s">
        <v>100</v>
      </c>
      <c r="B24" s="469"/>
      <c r="C24" s="469"/>
      <c r="D24" s="469"/>
      <c r="E24" s="470"/>
      <c r="F24" s="396">
        <f>SUM(F18:F21)</f>
        <v>3083</v>
      </c>
      <c r="G24" s="172">
        <f>SUM(G9:G23)</f>
        <v>3046</v>
      </c>
      <c r="H24" s="172">
        <f>F24-G24</f>
        <v>37</v>
      </c>
      <c r="I24" s="173">
        <f>-1+(F24/G24)</f>
        <v>1.2147078135259282E-2</v>
      </c>
      <c r="J24" s="174">
        <f>J18+J21</f>
        <v>3206</v>
      </c>
      <c r="K24" s="175"/>
      <c r="L24" s="176"/>
      <c r="M24" s="90"/>
    </row>
    <row r="25" spans="1:13" ht="27.65" customHeight="1">
      <c r="A25" s="471" t="s">
        <v>101</v>
      </c>
      <c r="B25" s="177">
        <v>5</v>
      </c>
      <c r="C25" s="178" t="s">
        <v>102</v>
      </c>
      <c r="D25" s="178" t="s">
        <v>103</v>
      </c>
      <c r="E25" s="178" t="s">
        <v>102</v>
      </c>
      <c r="F25" s="155">
        <v>8000</v>
      </c>
      <c r="G25" s="142">
        <v>5500</v>
      </c>
      <c r="H25" s="149">
        <f t="shared" ref="H25:H29" si="4">F25-G25</f>
        <v>2500</v>
      </c>
      <c r="I25" s="150">
        <f t="shared" ref="I25:I29" si="5">-1+(F25/G25)</f>
        <v>0.45454545454545459</v>
      </c>
      <c r="J25" s="180">
        <v>7800</v>
      </c>
      <c r="K25" s="145" t="s">
        <v>102</v>
      </c>
      <c r="L25" s="333" t="s">
        <v>438</v>
      </c>
      <c r="M25" s="181"/>
    </row>
    <row r="26" spans="1:13" ht="24.65" customHeight="1">
      <c r="A26" s="472"/>
      <c r="B26" s="182">
        <v>6</v>
      </c>
      <c r="C26" s="183" t="s">
        <v>104</v>
      </c>
      <c r="D26" s="183" t="s">
        <v>105</v>
      </c>
      <c r="E26" s="183" t="s">
        <v>104</v>
      </c>
      <c r="F26" s="402">
        <v>120</v>
      </c>
      <c r="G26" s="149">
        <v>110</v>
      </c>
      <c r="H26" s="149">
        <f t="shared" si="4"/>
        <v>10</v>
      </c>
      <c r="I26" s="150">
        <f t="shared" si="5"/>
        <v>9.0909090909090828E-2</v>
      </c>
      <c r="J26" s="155">
        <v>100</v>
      </c>
      <c r="K26" s="152" t="s">
        <v>104</v>
      </c>
      <c r="L26" s="333" t="s">
        <v>420</v>
      </c>
      <c r="M26" s="181"/>
    </row>
    <row r="27" spans="1:13" ht="24.65" hidden="1" customHeight="1">
      <c r="A27" s="472"/>
      <c r="B27" s="182">
        <v>7</v>
      </c>
      <c r="C27" s="183" t="s">
        <v>106</v>
      </c>
      <c r="D27" s="183" t="s">
        <v>107</v>
      </c>
      <c r="E27" s="183" t="s">
        <v>106</v>
      </c>
      <c r="F27" s="400"/>
      <c r="G27" s="149"/>
      <c r="H27" s="149">
        <f t="shared" si="4"/>
        <v>0</v>
      </c>
      <c r="I27" s="150" t="e">
        <f t="shared" si="5"/>
        <v>#DIV/0!</v>
      </c>
      <c r="J27" s="155"/>
      <c r="K27" s="152" t="s">
        <v>106</v>
      </c>
      <c r="L27" s="333" t="s">
        <v>302</v>
      </c>
      <c r="M27" s="181"/>
    </row>
    <row r="28" spans="1:13" ht="24.65" customHeight="1">
      <c r="A28" s="472"/>
      <c r="B28" s="182">
        <v>8</v>
      </c>
      <c r="C28" s="183" t="s">
        <v>108</v>
      </c>
      <c r="D28" s="183" t="s">
        <v>109</v>
      </c>
      <c r="E28" s="183" t="s">
        <v>110</v>
      </c>
      <c r="F28" s="402">
        <v>4000</v>
      </c>
      <c r="G28" s="149">
        <v>3050</v>
      </c>
      <c r="H28" s="149">
        <f t="shared" si="4"/>
        <v>950</v>
      </c>
      <c r="I28" s="150">
        <f t="shared" si="5"/>
        <v>0.31147540983606548</v>
      </c>
      <c r="J28" s="155">
        <v>3070</v>
      </c>
      <c r="K28" s="152" t="s">
        <v>110</v>
      </c>
      <c r="L28" s="333" t="s">
        <v>395</v>
      </c>
      <c r="M28" s="181"/>
    </row>
    <row r="29" spans="1:13" ht="24.65" customHeight="1" thickBot="1">
      <c r="A29" s="473"/>
      <c r="B29" s="185">
        <v>9</v>
      </c>
      <c r="C29" s="186" t="s">
        <v>111</v>
      </c>
      <c r="D29" s="186" t="s">
        <v>112</v>
      </c>
      <c r="E29" s="186" t="s">
        <v>113</v>
      </c>
      <c r="F29" s="155">
        <v>350</v>
      </c>
      <c r="G29" s="165">
        <v>350</v>
      </c>
      <c r="H29" s="149">
        <f t="shared" si="4"/>
        <v>0</v>
      </c>
      <c r="I29" s="150">
        <f t="shared" si="5"/>
        <v>0</v>
      </c>
      <c r="J29" s="188">
        <v>350</v>
      </c>
      <c r="K29" s="170" t="s">
        <v>113</v>
      </c>
      <c r="L29" s="333" t="s">
        <v>393</v>
      </c>
      <c r="M29" s="90"/>
    </row>
    <row r="30" spans="1:13" ht="24.65" customHeight="1" thickBot="1">
      <c r="A30" s="474" t="s">
        <v>100</v>
      </c>
      <c r="B30" s="475"/>
      <c r="C30" s="475"/>
      <c r="D30" s="475"/>
      <c r="E30" s="476"/>
      <c r="F30" s="397">
        <f>SUM(F25:F29)</f>
        <v>12470</v>
      </c>
      <c r="G30" s="189">
        <f>SUM(G25:G29)</f>
        <v>9010</v>
      </c>
      <c r="H30" s="189">
        <f>F30-G30</f>
        <v>3460</v>
      </c>
      <c r="I30" s="173">
        <f>-1+(F30/G30)</f>
        <v>0.38401775804661487</v>
      </c>
      <c r="J30" s="191">
        <f>SUM(J25:J29)</f>
        <v>11320</v>
      </c>
      <c r="K30" s="192"/>
      <c r="L30" s="193"/>
      <c r="M30" s="90"/>
    </row>
    <row r="31" spans="1:13" ht="24.65" hidden="1" customHeight="1" thickBot="1">
      <c r="A31" s="477" t="s">
        <v>114</v>
      </c>
      <c r="B31" s="194">
        <v>10</v>
      </c>
      <c r="C31" s="195" t="s">
        <v>115</v>
      </c>
      <c r="D31" s="195" t="s">
        <v>116</v>
      </c>
      <c r="E31" s="195" t="s">
        <v>117</v>
      </c>
      <c r="F31" s="394"/>
      <c r="G31" s="196"/>
      <c r="H31" s="196"/>
      <c r="I31" s="198"/>
      <c r="J31" s="199"/>
      <c r="K31" s="201" t="s">
        <v>117</v>
      </c>
      <c r="L31" s="202"/>
      <c r="M31" s="90"/>
    </row>
    <row r="32" spans="1:13" ht="24.65" customHeight="1">
      <c r="A32" s="477"/>
      <c r="B32" s="147"/>
      <c r="C32" s="148" t="s">
        <v>115</v>
      </c>
      <c r="D32" s="148" t="s">
        <v>118</v>
      </c>
      <c r="E32" s="148" t="s">
        <v>119</v>
      </c>
      <c r="F32" s="155">
        <v>2250</v>
      </c>
      <c r="G32" s="149">
        <v>1600</v>
      </c>
      <c r="H32" s="149">
        <f t="shared" ref="H32:H42" si="6">F32-G32</f>
        <v>650</v>
      </c>
      <c r="I32" s="150">
        <f t="shared" ref="I32:I41" si="7">-1+(F32/G32)</f>
        <v>0.40625</v>
      </c>
      <c r="J32" s="155">
        <v>1520</v>
      </c>
      <c r="K32" s="152" t="s">
        <v>119</v>
      </c>
      <c r="L32" s="333" t="s">
        <v>436</v>
      </c>
      <c r="M32" s="90"/>
    </row>
    <row r="33" spans="1:13" ht="24.65" customHeight="1">
      <c r="A33" s="477"/>
      <c r="B33" s="147">
        <v>11</v>
      </c>
      <c r="C33" s="148" t="s">
        <v>120</v>
      </c>
      <c r="D33" s="148" t="s">
        <v>121</v>
      </c>
      <c r="E33" s="148" t="s">
        <v>122</v>
      </c>
      <c r="F33" s="155">
        <v>9750</v>
      </c>
      <c r="G33" s="149">
        <v>9400</v>
      </c>
      <c r="H33" s="149">
        <f t="shared" si="6"/>
        <v>350</v>
      </c>
      <c r="I33" s="150">
        <f t="shared" si="7"/>
        <v>3.7234042553191404E-2</v>
      </c>
      <c r="J33" s="155">
        <v>9250</v>
      </c>
      <c r="K33" s="152" t="s">
        <v>122</v>
      </c>
      <c r="L33" s="333" t="s">
        <v>421</v>
      </c>
      <c r="M33" s="90"/>
    </row>
    <row r="34" spans="1:13" ht="24.65" customHeight="1">
      <c r="A34" s="477"/>
      <c r="B34" s="147"/>
      <c r="C34" s="148" t="s">
        <v>120</v>
      </c>
      <c r="D34" s="148" t="s">
        <v>123</v>
      </c>
      <c r="E34" s="148" t="s">
        <v>124</v>
      </c>
      <c r="F34" s="155">
        <v>1500</v>
      </c>
      <c r="G34" s="149">
        <v>1500</v>
      </c>
      <c r="H34" s="149">
        <f t="shared" si="6"/>
        <v>0</v>
      </c>
      <c r="I34" s="150">
        <f t="shared" si="7"/>
        <v>0</v>
      </c>
      <c r="J34" s="155">
        <v>1023</v>
      </c>
      <c r="K34" s="152" t="s">
        <v>124</v>
      </c>
      <c r="L34" s="333" t="s">
        <v>295</v>
      </c>
      <c r="M34" s="90"/>
    </row>
    <row r="35" spans="1:13" ht="24.65" hidden="1" customHeight="1">
      <c r="A35" s="477"/>
      <c r="B35" s="147"/>
      <c r="C35" s="148" t="s">
        <v>120</v>
      </c>
      <c r="D35" s="148" t="s">
        <v>125</v>
      </c>
      <c r="E35" s="148" t="s">
        <v>126</v>
      </c>
      <c r="F35" s="155"/>
      <c r="G35" s="149"/>
      <c r="H35" s="149">
        <f t="shared" si="6"/>
        <v>0</v>
      </c>
      <c r="I35" s="150" t="e">
        <f t="shared" si="7"/>
        <v>#DIV/0!</v>
      </c>
      <c r="J35" s="155"/>
      <c r="K35" s="152" t="s">
        <v>126</v>
      </c>
      <c r="L35" s="333" t="s">
        <v>296</v>
      </c>
      <c r="M35" s="90"/>
    </row>
    <row r="36" spans="1:13" ht="24.65" hidden="1" customHeight="1">
      <c r="A36" s="477"/>
      <c r="B36" s="147"/>
      <c r="C36" s="148" t="s">
        <v>120</v>
      </c>
      <c r="D36" s="148" t="s">
        <v>127</v>
      </c>
      <c r="E36" s="148" t="s">
        <v>128</v>
      </c>
      <c r="F36" s="155"/>
      <c r="G36" s="149"/>
      <c r="H36" s="149">
        <f t="shared" si="6"/>
        <v>0</v>
      </c>
      <c r="I36" s="150" t="e">
        <f t="shared" si="7"/>
        <v>#DIV/0!</v>
      </c>
      <c r="J36" s="155"/>
      <c r="K36" s="152" t="s">
        <v>128</v>
      </c>
      <c r="L36" s="333" t="s">
        <v>297</v>
      </c>
      <c r="M36" s="90"/>
    </row>
    <row r="37" spans="1:13" ht="24.65" hidden="1" customHeight="1">
      <c r="A37" s="477"/>
      <c r="B37" s="147"/>
      <c r="C37" s="148" t="s">
        <v>120</v>
      </c>
      <c r="D37" s="148" t="s">
        <v>129</v>
      </c>
      <c r="E37" s="148" t="s">
        <v>130</v>
      </c>
      <c r="F37" s="155"/>
      <c r="G37" s="149"/>
      <c r="H37" s="149">
        <f t="shared" si="6"/>
        <v>0</v>
      </c>
      <c r="I37" s="150" t="e">
        <f t="shared" si="7"/>
        <v>#DIV/0!</v>
      </c>
      <c r="J37" s="155"/>
      <c r="K37" s="152" t="s">
        <v>130</v>
      </c>
      <c r="L37" s="333" t="s">
        <v>298</v>
      </c>
      <c r="M37" s="90"/>
    </row>
    <row r="38" spans="1:13" ht="24.65" customHeight="1" thickBot="1">
      <c r="A38" s="477"/>
      <c r="B38" s="147"/>
      <c r="C38" s="148" t="s">
        <v>120</v>
      </c>
      <c r="D38" s="148" t="s">
        <v>131</v>
      </c>
      <c r="E38" s="148" t="s">
        <v>132</v>
      </c>
      <c r="F38" s="155">
        <v>500</v>
      </c>
      <c r="G38" s="149">
        <v>500</v>
      </c>
      <c r="H38" s="149">
        <f t="shared" si="6"/>
        <v>0</v>
      </c>
      <c r="I38" s="150">
        <f t="shared" si="7"/>
        <v>0</v>
      </c>
      <c r="J38" s="155">
        <v>0</v>
      </c>
      <c r="K38" s="152" t="s">
        <v>132</v>
      </c>
      <c r="L38" s="333" t="s">
        <v>398</v>
      </c>
      <c r="M38" s="90"/>
    </row>
    <row r="39" spans="1:13" ht="24.65" hidden="1" customHeight="1">
      <c r="A39" s="477"/>
      <c r="B39" s="147"/>
      <c r="C39" s="148" t="s">
        <v>120</v>
      </c>
      <c r="D39" s="148" t="s">
        <v>133</v>
      </c>
      <c r="E39" s="148" t="s">
        <v>134</v>
      </c>
      <c r="F39" s="155"/>
      <c r="G39" s="149"/>
      <c r="H39" s="149">
        <f t="shared" si="6"/>
        <v>0</v>
      </c>
      <c r="I39" s="150" t="e">
        <f t="shared" si="7"/>
        <v>#DIV/0!</v>
      </c>
      <c r="J39" s="155"/>
      <c r="K39" s="152" t="s">
        <v>134</v>
      </c>
      <c r="L39" s="333" t="s">
        <v>303</v>
      </c>
      <c r="M39" s="90"/>
    </row>
    <row r="40" spans="1:13" ht="24.65" hidden="1" customHeight="1" thickBot="1">
      <c r="A40" s="477"/>
      <c r="B40" s="147">
        <v>12</v>
      </c>
      <c r="C40" s="148" t="s">
        <v>135</v>
      </c>
      <c r="D40" s="148" t="s">
        <v>136</v>
      </c>
      <c r="E40" s="148" t="s">
        <v>137</v>
      </c>
      <c r="F40" s="155"/>
      <c r="G40" s="149"/>
      <c r="H40" s="149">
        <f t="shared" si="6"/>
        <v>0</v>
      </c>
      <c r="I40" s="150" t="e">
        <f t="shared" si="7"/>
        <v>#DIV/0!</v>
      </c>
      <c r="J40" s="155"/>
      <c r="K40" s="152" t="s">
        <v>137</v>
      </c>
      <c r="L40" s="333" t="s">
        <v>299</v>
      </c>
      <c r="M40" s="90"/>
    </row>
    <row r="41" spans="1:13" ht="24.65" hidden="1" customHeight="1" thickBot="1">
      <c r="A41" s="477"/>
      <c r="B41" s="147"/>
      <c r="C41" s="148" t="s">
        <v>135</v>
      </c>
      <c r="D41" s="148" t="s">
        <v>138</v>
      </c>
      <c r="E41" s="148" t="s">
        <v>139</v>
      </c>
      <c r="F41" s="155"/>
      <c r="G41" s="149"/>
      <c r="H41" s="149">
        <f t="shared" si="6"/>
        <v>0</v>
      </c>
      <c r="I41" s="150" t="e">
        <f t="shared" si="7"/>
        <v>#DIV/0!</v>
      </c>
      <c r="J41" s="155"/>
      <c r="K41" s="152" t="s">
        <v>139</v>
      </c>
      <c r="L41" s="333" t="s">
        <v>304</v>
      </c>
      <c r="M41" s="90"/>
    </row>
    <row r="42" spans="1:13" ht="24.65" hidden="1" customHeight="1" thickBot="1">
      <c r="A42" s="477"/>
      <c r="B42" s="147"/>
      <c r="C42" s="148" t="s">
        <v>135</v>
      </c>
      <c r="D42" s="148" t="s">
        <v>140</v>
      </c>
      <c r="E42" s="148" t="s">
        <v>141</v>
      </c>
      <c r="F42" s="155">
        <v>0</v>
      </c>
      <c r="G42" s="149">
        <v>0</v>
      </c>
      <c r="H42" s="149">
        <f t="shared" si="6"/>
        <v>0</v>
      </c>
      <c r="I42" s="150">
        <v>0</v>
      </c>
      <c r="J42" s="155">
        <v>0</v>
      </c>
      <c r="K42" s="152" t="s">
        <v>141</v>
      </c>
      <c r="L42" s="333" t="s">
        <v>399</v>
      </c>
      <c r="M42" s="90"/>
    </row>
    <row r="43" spans="1:13" ht="24.65" hidden="1" customHeight="1" thickBot="1">
      <c r="A43" s="477"/>
      <c r="B43" s="147"/>
      <c r="C43" s="148" t="s">
        <v>142</v>
      </c>
      <c r="D43" s="148" t="s">
        <v>143</v>
      </c>
      <c r="E43" s="148" t="s">
        <v>144</v>
      </c>
      <c r="F43" s="394"/>
      <c r="G43" s="149"/>
      <c r="H43" s="149"/>
      <c r="I43" s="150"/>
      <c r="J43" s="155"/>
      <c r="K43" s="152" t="s">
        <v>144</v>
      </c>
      <c r="L43" s="153"/>
      <c r="M43" s="90"/>
    </row>
    <row r="44" spans="1:13" ht="24.65" hidden="1" customHeight="1" thickBot="1">
      <c r="A44" s="477"/>
      <c r="B44" s="147">
        <v>13</v>
      </c>
      <c r="C44" s="148" t="s">
        <v>142</v>
      </c>
      <c r="D44" s="148" t="s">
        <v>145</v>
      </c>
      <c r="E44" s="148" t="s">
        <v>146</v>
      </c>
      <c r="F44" s="394"/>
      <c r="G44" s="149"/>
      <c r="H44" s="149"/>
      <c r="I44" s="150"/>
      <c r="J44" s="155"/>
      <c r="K44" s="152" t="s">
        <v>146</v>
      </c>
      <c r="L44" s="153"/>
      <c r="M44" s="90"/>
    </row>
    <row r="45" spans="1:13" ht="24.65" hidden="1" customHeight="1" thickBot="1">
      <c r="A45" s="477"/>
      <c r="B45" s="147"/>
      <c r="C45" s="148" t="s">
        <v>142</v>
      </c>
      <c r="D45" s="148" t="s">
        <v>147</v>
      </c>
      <c r="E45" s="148" t="s">
        <v>148</v>
      </c>
      <c r="F45" s="394"/>
      <c r="G45" s="149"/>
      <c r="H45" s="149"/>
      <c r="I45" s="150"/>
      <c r="J45" s="155"/>
      <c r="K45" s="152" t="s">
        <v>148</v>
      </c>
      <c r="L45" s="153"/>
      <c r="M45" s="90"/>
    </row>
    <row r="46" spans="1:13" ht="24.65" hidden="1" customHeight="1" thickBot="1">
      <c r="A46" s="477"/>
      <c r="B46" s="147"/>
      <c r="C46" s="148" t="s">
        <v>142</v>
      </c>
      <c r="D46" s="148" t="s">
        <v>149</v>
      </c>
      <c r="E46" s="148" t="s">
        <v>150</v>
      </c>
      <c r="F46" s="394"/>
      <c r="G46" s="149"/>
      <c r="H46" s="149"/>
      <c r="I46" s="150"/>
      <c r="J46" s="155"/>
      <c r="K46" s="152" t="s">
        <v>150</v>
      </c>
      <c r="L46" s="153"/>
      <c r="M46" s="90"/>
    </row>
    <row r="47" spans="1:13" ht="24.65" hidden="1" customHeight="1" thickBot="1">
      <c r="A47" s="477"/>
      <c r="B47" s="158"/>
      <c r="C47" s="203" t="s">
        <v>142</v>
      </c>
      <c r="D47" s="203" t="s">
        <v>151</v>
      </c>
      <c r="E47" s="203" t="s">
        <v>152</v>
      </c>
      <c r="F47" s="394"/>
      <c r="G47" s="159"/>
      <c r="H47" s="159"/>
      <c r="I47" s="205"/>
      <c r="J47" s="206"/>
      <c r="K47" s="208" t="s">
        <v>152</v>
      </c>
      <c r="L47" s="162"/>
      <c r="M47" s="90"/>
    </row>
    <row r="48" spans="1:13" ht="24.65" customHeight="1" thickBot="1">
      <c r="A48" s="468" t="s">
        <v>100</v>
      </c>
      <c r="B48" s="469"/>
      <c r="C48" s="469"/>
      <c r="D48" s="469"/>
      <c r="E48" s="470"/>
      <c r="F48" s="396">
        <f>SUM(F31:F47)</f>
        <v>14000</v>
      </c>
      <c r="G48" s="172">
        <f>SUM(G31:G47)</f>
        <v>13000</v>
      </c>
      <c r="H48" s="172">
        <f>F48-G48</f>
        <v>1000</v>
      </c>
      <c r="I48" s="173">
        <f>-1+(F48/G48)</f>
        <v>7.6923076923076872E-2</v>
      </c>
      <c r="J48" s="174">
        <f>SUM(J32:J42)</f>
        <v>11793</v>
      </c>
      <c r="K48" s="175"/>
      <c r="L48" s="176"/>
      <c r="M48" s="90"/>
    </row>
    <row r="49" spans="1:13" ht="28.4" customHeight="1">
      <c r="A49" s="453" t="s">
        <v>153</v>
      </c>
      <c r="B49" s="209">
        <v>14</v>
      </c>
      <c r="C49" s="210" t="s">
        <v>154</v>
      </c>
      <c r="D49" s="210" t="s">
        <v>155</v>
      </c>
      <c r="E49" s="210" t="s">
        <v>156</v>
      </c>
      <c r="F49" s="155">
        <v>10261</v>
      </c>
      <c r="G49" s="196">
        <v>10261</v>
      </c>
      <c r="H49" s="149">
        <f t="shared" ref="H49:H60" si="8">F49-G49</f>
        <v>0</v>
      </c>
      <c r="I49" s="150">
        <f t="shared" ref="I49:I60" si="9">-1+(F49/G49)</f>
        <v>0</v>
      </c>
      <c r="J49" s="200">
        <v>10000</v>
      </c>
      <c r="K49" s="201" t="s">
        <v>156</v>
      </c>
      <c r="L49" s="333" t="s">
        <v>415</v>
      </c>
      <c r="M49" s="90"/>
    </row>
    <row r="50" spans="1:13" ht="24.65" hidden="1" customHeight="1">
      <c r="A50" s="454"/>
      <c r="B50" s="211"/>
      <c r="C50" s="183" t="s">
        <v>154</v>
      </c>
      <c r="D50" s="183" t="s">
        <v>157</v>
      </c>
      <c r="E50" s="183" t="s">
        <v>158</v>
      </c>
      <c r="F50" s="155"/>
      <c r="G50" s="149"/>
      <c r="H50" s="149">
        <f t="shared" si="8"/>
        <v>0</v>
      </c>
      <c r="I50" s="150" t="e">
        <f t="shared" si="9"/>
        <v>#DIV/0!</v>
      </c>
      <c r="J50" s="151"/>
      <c r="K50" s="152" t="s">
        <v>158</v>
      </c>
      <c r="L50" s="333" t="s">
        <v>305</v>
      </c>
      <c r="M50" s="90"/>
    </row>
    <row r="51" spans="1:13" ht="24.65" hidden="1" customHeight="1">
      <c r="A51" s="454"/>
      <c r="B51" s="211"/>
      <c r="C51" s="183" t="s">
        <v>154</v>
      </c>
      <c r="D51" s="183" t="s">
        <v>159</v>
      </c>
      <c r="E51" s="183" t="s">
        <v>160</v>
      </c>
      <c r="F51" s="155"/>
      <c r="G51" s="149"/>
      <c r="H51" s="149">
        <f t="shared" si="8"/>
        <v>0</v>
      </c>
      <c r="I51" s="150" t="e">
        <f t="shared" si="9"/>
        <v>#DIV/0!</v>
      </c>
      <c r="J51" s="151"/>
      <c r="K51" s="152" t="s">
        <v>160</v>
      </c>
      <c r="L51" s="333" t="s">
        <v>306</v>
      </c>
      <c r="M51" s="90"/>
    </row>
    <row r="52" spans="1:13" ht="24.65" hidden="1" customHeight="1">
      <c r="A52" s="454"/>
      <c r="B52" s="211"/>
      <c r="C52" s="183" t="s">
        <v>154</v>
      </c>
      <c r="D52" s="183" t="s">
        <v>161</v>
      </c>
      <c r="E52" s="183" t="s">
        <v>162</v>
      </c>
      <c r="F52" s="155"/>
      <c r="G52" s="149"/>
      <c r="H52" s="149">
        <f t="shared" si="8"/>
        <v>0</v>
      </c>
      <c r="I52" s="150" t="e">
        <f t="shared" si="9"/>
        <v>#DIV/0!</v>
      </c>
      <c r="J52" s="151"/>
      <c r="K52" s="152" t="s">
        <v>162</v>
      </c>
      <c r="L52" s="333" t="s">
        <v>307</v>
      </c>
      <c r="M52" s="90"/>
    </row>
    <row r="53" spans="1:13" ht="24.65" hidden="1" customHeight="1">
      <c r="A53" s="454"/>
      <c r="B53" s="211"/>
      <c r="C53" s="183" t="s">
        <v>154</v>
      </c>
      <c r="D53" s="183" t="s">
        <v>163</v>
      </c>
      <c r="E53" s="183" t="s">
        <v>164</v>
      </c>
      <c r="F53" s="155"/>
      <c r="G53" s="149"/>
      <c r="H53" s="149">
        <f t="shared" si="8"/>
        <v>0</v>
      </c>
      <c r="I53" s="150" t="e">
        <f t="shared" si="9"/>
        <v>#DIV/0!</v>
      </c>
      <c r="J53" s="151"/>
      <c r="K53" s="152" t="s">
        <v>164</v>
      </c>
      <c r="L53" s="333" t="s">
        <v>308</v>
      </c>
      <c r="M53" s="90"/>
    </row>
    <row r="54" spans="1:13" ht="24.65" customHeight="1">
      <c r="A54" s="454"/>
      <c r="B54" s="211">
        <v>15</v>
      </c>
      <c r="C54" s="183" t="s">
        <v>165</v>
      </c>
      <c r="D54" s="183" t="s">
        <v>166</v>
      </c>
      <c r="E54" s="183" t="s">
        <v>167</v>
      </c>
      <c r="F54" s="155">
        <v>1000</v>
      </c>
      <c r="G54" s="149">
        <v>39500</v>
      </c>
      <c r="H54" s="149">
        <f t="shared" si="8"/>
        <v>-38500</v>
      </c>
      <c r="I54" s="150">
        <f t="shared" si="9"/>
        <v>-0.97468354430379744</v>
      </c>
      <c r="J54" s="151">
        <v>39082</v>
      </c>
      <c r="K54" s="152" t="s">
        <v>167</v>
      </c>
      <c r="L54" s="333" t="s">
        <v>400</v>
      </c>
      <c r="M54" s="90"/>
    </row>
    <row r="55" spans="1:13" ht="24.65" hidden="1" customHeight="1">
      <c r="A55" s="454"/>
      <c r="B55" s="211"/>
      <c r="C55" s="183" t="s">
        <v>165</v>
      </c>
      <c r="D55" s="183" t="s">
        <v>168</v>
      </c>
      <c r="E55" s="183" t="s">
        <v>169</v>
      </c>
      <c r="F55" s="155"/>
      <c r="G55" s="149"/>
      <c r="H55" s="149">
        <f t="shared" si="8"/>
        <v>0</v>
      </c>
      <c r="I55" s="150" t="e">
        <f t="shared" si="9"/>
        <v>#DIV/0!</v>
      </c>
      <c r="J55" s="151"/>
      <c r="K55" s="152" t="s">
        <v>169</v>
      </c>
      <c r="L55" s="333" t="s">
        <v>309</v>
      </c>
      <c r="M55" s="90"/>
    </row>
    <row r="56" spans="1:13" ht="24.65" hidden="1" customHeight="1" thickBot="1">
      <c r="A56" s="454"/>
      <c r="B56" s="211"/>
      <c r="C56" s="183" t="s">
        <v>165</v>
      </c>
      <c r="D56" s="183" t="s">
        <v>170</v>
      </c>
      <c r="E56" s="183" t="s">
        <v>171</v>
      </c>
      <c r="F56" s="155"/>
      <c r="G56" s="149"/>
      <c r="H56" s="149">
        <f t="shared" si="8"/>
        <v>0</v>
      </c>
      <c r="I56" s="150" t="e">
        <f t="shared" si="9"/>
        <v>#DIV/0!</v>
      </c>
      <c r="J56" s="151"/>
      <c r="K56" s="152" t="s">
        <v>171</v>
      </c>
      <c r="L56" s="333" t="s">
        <v>310</v>
      </c>
      <c r="M56" s="90"/>
    </row>
    <row r="57" spans="1:13" ht="24.65" hidden="1" customHeight="1" thickBot="1">
      <c r="A57" s="454"/>
      <c r="B57" s="211"/>
      <c r="C57" s="183" t="s">
        <v>165</v>
      </c>
      <c r="D57" s="183" t="s">
        <v>172</v>
      </c>
      <c r="E57" s="183" t="s">
        <v>173</v>
      </c>
      <c r="F57" s="155"/>
      <c r="G57" s="149"/>
      <c r="H57" s="149">
        <f t="shared" si="8"/>
        <v>0</v>
      </c>
      <c r="I57" s="150" t="e">
        <f t="shared" si="9"/>
        <v>#DIV/0!</v>
      </c>
      <c r="J57" s="151"/>
      <c r="K57" s="152" t="s">
        <v>173</v>
      </c>
      <c r="L57" s="333" t="s">
        <v>311</v>
      </c>
      <c r="M57" s="90"/>
    </row>
    <row r="58" spans="1:13" ht="24.65" hidden="1" customHeight="1" thickBot="1">
      <c r="A58" s="454"/>
      <c r="B58" s="211">
        <v>16</v>
      </c>
      <c r="C58" s="183" t="s">
        <v>174</v>
      </c>
      <c r="D58" s="183" t="s">
        <v>175</v>
      </c>
      <c r="E58" s="183" t="s">
        <v>176</v>
      </c>
      <c r="F58" s="155"/>
      <c r="G58" s="149"/>
      <c r="H58" s="149">
        <f t="shared" si="8"/>
        <v>0</v>
      </c>
      <c r="I58" s="150" t="e">
        <f t="shared" si="9"/>
        <v>#DIV/0!</v>
      </c>
      <c r="J58" s="151"/>
      <c r="K58" s="152" t="s">
        <v>176</v>
      </c>
      <c r="L58" s="333" t="s">
        <v>312</v>
      </c>
      <c r="M58" s="90"/>
    </row>
    <row r="59" spans="1:13" ht="24.65" hidden="1" customHeight="1" thickBot="1">
      <c r="A59" s="454"/>
      <c r="B59" s="211"/>
      <c r="C59" s="183" t="s">
        <v>174</v>
      </c>
      <c r="D59" s="183" t="s">
        <v>177</v>
      </c>
      <c r="E59" s="183" t="s">
        <v>178</v>
      </c>
      <c r="F59" s="155"/>
      <c r="G59" s="149"/>
      <c r="H59" s="149">
        <f t="shared" si="8"/>
        <v>0</v>
      </c>
      <c r="I59" s="150" t="e">
        <f t="shared" si="9"/>
        <v>#DIV/0!</v>
      </c>
      <c r="J59" s="151"/>
      <c r="K59" s="152" t="s">
        <v>178</v>
      </c>
      <c r="L59" s="333" t="s">
        <v>313</v>
      </c>
      <c r="M59" s="90"/>
    </row>
    <row r="60" spans="1:13" ht="28.4" customHeight="1" thickBot="1">
      <c r="A60" s="454"/>
      <c r="B60" s="211">
        <v>17</v>
      </c>
      <c r="C60" s="183" t="s">
        <v>179</v>
      </c>
      <c r="D60" s="183" t="s">
        <v>180</v>
      </c>
      <c r="E60" s="183" t="s">
        <v>181</v>
      </c>
      <c r="F60" s="155">
        <v>5000</v>
      </c>
      <c r="G60" s="149">
        <v>5000</v>
      </c>
      <c r="H60" s="149">
        <f t="shared" si="8"/>
        <v>0</v>
      </c>
      <c r="I60" s="150">
        <f t="shared" si="9"/>
        <v>0</v>
      </c>
      <c r="J60" s="155">
        <v>6000</v>
      </c>
      <c r="K60" s="152" t="s">
        <v>181</v>
      </c>
      <c r="L60" s="333" t="s">
        <v>422</v>
      </c>
      <c r="M60" s="90"/>
    </row>
    <row r="61" spans="1:13" ht="24.65" hidden="1" customHeight="1" thickBot="1">
      <c r="A61" s="454"/>
      <c r="B61" s="211"/>
      <c r="C61" s="183" t="s">
        <v>179</v>
      </c>
      <c r="D61" s="183" t="s">
        <v>182</v>
      </c>
      <c r="E61" s="183" t="s">
        <v>183</v>
      </c>
      <c r="F61" s="379"/>
      <c r="G61" s="149"/>
      <c r="H61" s="149"/>
      <c r="I61" s="150"/>
      <c r="J61" s="155"/>
      <c r="K61" s="152" t="s">
        <v>183</v>
      </c>
      <c r="L61" s="153"/>
      <c r="M61" s="90"/>
    </row>
    <row r="62" spans="1:13" ht="24.65" hidden="1" customHeight="1" thickBot="1">
      <c r="A62" s="454"/>
      <c r="B62" s="211"/>
      <c r="C62" s="183" t="s">
        <v>179</v>
      </c>
      <c r="D62" s="183" t="s">
        <v>184</v>
      </c>
      <c r="E62" s="183" t="s">
        <v>185</v>
      </c>
      <c r="F62" s="379"/>
      <c r="G62" s="149"/>
      <c r="H62" s="149"/>
      <c r="I62" s="150"/>
      <c r="J62" s="155"/>
      <c r="K62" s="152" t="s">
        <v>185</v>
      </c>
      <c r="L62" s="153"/>
      <c r="M62" s="90"/>
    </row>
    <row r="63" spans="1:13" ht="24.65" hidden="1" customHeight="1" thickBot="1">
      <c r="A63" s="454"/>
      <c r="B63" s="211"/>
      <c r="C63" s="183" t="s">
        <v>179</v>
      </c>
      <c r="D63" s="183" t="s">
        <v>186</v>
      </c>
      <c r="E63" s="183" t="s">
        <v>187</v>
      </c>
      <c r="F63" s="379"/>
      <c r="G63" s="149"/>
      <c r="H63" s="149"/>
      <c r="I63" s="150"/>
      <c r="J63" s="212"/>
      <c r="K63" s="152" t="s">
        <v>187</v>
      </c>
      <c r="L63" s="153"/>
      <c r="M63" s="90"/>
    </row>
    <row r="64" spans="1:13" s="245" customFormat="1" ht="24.65" hidden="1" customHeight="1" thickBot="1">
      <c r="A64" s="455"/>
      <c r="B64" s="213"/>
      <c r="C64" s="214" t="s">
        <v>179</v>
      </c>
      <c r="D64" s="214" t="s">
        <v>188</v>
      </c>
      <c r="E64" s="214" t="s">
        <v>189</v>
      </c>
      <c r="F64" s="380"/>
      <c r="G64" s="159"/>
      <c r="H64" s="159"/>
      <c r="I64" s="205"/>
      <c r="J64" s="215"/>
      <c r="K64" s="208" t="s">
        <v>189</v>
      </c>
      <c r="L64" s="216"/>
      <c r="M64" s="217"/>
    </row>
    <row r="65" spans="1:13" s="245" customFormat="1" ht="24.65" customHeight="1" thickBot="1">
      <c r="A65" s="478" t="s">
        <v>100</v>
      </c>
      <c r="B65" s="479"/>
      <c r="C65" s="479"/>
      <c r="D65" s="479"/>
      <c r="E65" s="480"/>
      <c r="F65" s="189">
        <f>SUM(F49:F64)</f>
        <v>16261</v>
      </c>
      <c r="G65" s="189">
        <f>SUM(G49:G64)</f>
        <v>54761</v>
      </c>
      <c r="H65" s="189">
        <f>F65-G65</f>
        <v>-38500</v>
      </c>
      <c r="I65" s="173">
        <f>-1+(F65/G65)</f>
        <v>-0.70305509395372612</v>
      </c>
      <c r="J65" s="191">
        <f>SUM(J49:J60)</f>
        <v>55082</v>
      </c>
      <c r="K65" s="192"/>
      <c r="L65" s="218"/>
      <c r="M65" s="217"/>
    </row>
    <row r="66" spans="1:13" s="245" customFormat="1" ht="24.65" hidden="1" customHeight="1" thickBot="1">
      <c r="A66" s="456" t="s">
        <v>190</v>
      </c>
      <c r="B66" s="219">
        <v>18</v>
      </c>
      <c r="C66" s="195" t="s">
        <v>191</v>
      </c>
      <c r="D66" s="195" t="s">
        <v>192</v>
      </c>
      <c r="E66" s="195" t="s">
        <v>191</v>
      </c>
      <c r="F66" s="196"/>
      <c r="G66" s="220"/>
      <c r="H66" s="196">
        <f t="shared" si="0"/>
        <v>0</v>
      </c>
      <c r="I66" s="198" t="e">
        <f t="shared" si="1"/>
        <v>#DIV/0!</v>
      </c>
      <c r="J66" s="221"/>
      <c r="K66" s="201" t="s">
        <v>191</v>
      </c>
      <c r="L66" s="222"/>
      <c r="M66" s="217"/>
    </row>
    <row r="67" spans="1:13" s="245" customFormat="1" ht="24.65" hidden="1" customHeight="1" thickBot="1">
      <c r="A67" s="457"/>
      <c r="B67" s="223">
        <v>19</v>
      </c>
      <c r="C67" s="148" t="s">
        <v>44</v>
      </c>
      <c r="D67" s="148" t="s">
        <v>193</v>
      </c>
      <c r="E67" s="148" t="s">
        <v>194</v>
      </c>
      <c r="F67" s="149"/>
      <c r="G67" s="154"/>
      <c r="H67" s="149">
        <f t="shared" si="0"/>
        <v>0</v>
      </c>
      <c r="I67" s="150" t="e">
        <f t="shared" si="1"/>
        <v>#DIV/0!</v>
      </c>
      <c r="J67" s="212"/>
      <c r="K67" s="152" t="s">
        <v>194</v>
      </c>
      <c r="L67" s="224"/>
      <c r="M67" s="217"/>
    </row>
    <row r="68" spans="1:13" s="245" customFormat="1" ht="24.65" hidden="1" customHeight="1" thickBot="1">
      <c r="A68" s="457"/>
      <c r="B68" s="223"/>
      <c r="C68" s="148" t="s">
        <v>44</v>
      </c>
      <c r="D68" s="148" t="s">
        <v>195</v>
      </c>
      <c r="E68" s="148" t="s">
        <v>196</v>
      </c>
      <c r="F68" s="149"/>
      <c r="G68" s="154"/>
      <c r="H68" s="149">
        <f t="shared" si="0"/>
        <v>0</v>
      </c>
      <c r="I68" s="150" t="e">
        <f t="shared" si="1"/>
        <v>#DIV/0!</v>
      </c>
      <c r="J68" s="212"/>
      <c r="K68" s="152" t="s">
        <v>196</v>
      </c>
      <c r="L68" s="224"/>
      <c r="M68" s="217"/>
    </row>
    <row r="69" spans="1:13" s="245" customFormat="1" ht="24.65" hidden="1" customHeight="1" thickBot="1">
      <c r="A69" s="457"/>
      <c r="B69" s="223"/>
      <c r="C69" s="148" t="s">
        <v>44</v>
      </c>
      <c r="D69" s="148" t="s">
        <v>197</v>
      </c>
      <c r="E69" s="148" t="s">
        <v>198</v>
      </c>
      <c r="F69" s="149"/>
      <c r="G69" s="154"/>
      <c r="H69" s="149">
        <f t="shared" si="0"/>
        <v>0</v>
      </c>
      <c r="I69" s="150" t="e">
        <f t="shared" si="1"/>
        <v>#DIV/0!</v>
      </c>
      <c r="J69" s="212"/>
      <c r="K69" s="152" t="s">
        <v>198</v>
      </c>
      <c r="L69" s="224"/>
      <c r="M69" s="217"/>
    </row>
    <row r="70" spans="1:13" s="245" customFormat="1" ht="24.65" hidden="1" customHeight="1" thickBot="1">
      <c r="A70" s="457"/>
      <c r="B70" s="223"/>
      <c r="C70" s="148" t="s">
        <v>44</v>
      </c>
      <c r="D70" s="148" t="s">
        <v>199</v>
      </c>
      <c r="E70" s="148" t="s">
        <v>200</v>
      </c>
      <c r="F70" s="149"/>
      <c r="G70" s="154"/>
      <c r="H70" s="149">
        <f t="shared" si="0"/>
        <v>0</v>
      </c>
      <c r="I70" s="150" t="e">
        <f t="shared" si="1"/>
        <v>#DIV/0!</v>
      </c>
      <c r="J70" s="212"/>
      <c r="K70" s="152" t="s">
        <v>200</v>
      </c>
      <c r="L70" s="224"/>
      <c r="M70" s="217"/>
    </row>
    <row r="71" spans="1:13" s="245" customFormat="1" ht="24.65" hidden="1" customHeight="1" thickBot="1">
      <c r="A71" s="457"/>
      <c r="B71" s="223"/>
      <c r="C71" s="148" t="s">
        <v>44</v>
      </c>
      <c r="D71" s="148" t="s">
        <v>201</v>
      </c>
      <c r="E71" s="148" t="s">
        <v>202</v>
      </c>
      <c r="F71" s="149"/>
      <c r="G71" s="154"/>
      <c r="H71" s="149">
        <f t="shared" si="0"/>
        <v>0</v>
      </c>
      <c r="I71" s="150" t="e">
        <f t="shared" si="1"/>
        <v>#DIV/0!</v>
      </c>
      <c r="J71" s="212"/>
      <c r="K71" s="152" t="s">
        <v>202</v>
      </c>
      <c r="L71" s="224"/>
      <c r="M71" s="217"/>
    </row>
    <row r="72" spans="1:13" s="245" customFormat="1" ht="24.65" hidden="1" customHeight="1" thickBot="1">
      <c r="A72" s="457"/>
      <c r="B72" s="223">
        <v>20</v>
      </c>
      <c r="C72" s="148" t="s">
        <v>203</v>
      </c>
      <c r="D72" s="148" t="s">
        <v>204</v>
      </c>
      <c r="E72" s="148" t="s">
        <v>205</v>
      </c>
      <c r="F72" s="149"/>
      <c r="G72" s="154"/>
      <c r="H72" s="149">
        <f t="shared" si="0"/>
        <v>0</v>
      </c>
      <c r="I72" s="150" t="e">
        <f t="shared" si="1"/>
        <v>#DIV/0!</v>
      </c>
      <c r="J72" s="212"/>
      <c r="K72" s="152" t="s">
        <v>205</v>
      </c>
      <c r="L72" s="224"/>
      <c r="M72" s="217"/>
    </row>
    <row r="73" spans="1:13" s="245" customFormat="1" ht="24.65" hidden="1" customHeight="1" thickBot="1">
      <c r="A73" s="457"/>
      <c r="B73" s="223"/>
      <c r="C73" s="148" t="s">
        <v>203</v>
      </c>
      <c r="D73" s="148" t="s">
        <v>206</v>
      </c>
      <c r="E73" s="148" t="s">
        <v>207</v>
      </c>
      <c r="F73" s="149"/>
      <c r="G73" s="154"/>
      <c r="H73" s="149">
        <f t="shared" si="0"/>
        <v>0</v>
      </c>
      <c r="I73" s="150" t="e">
        <f t="shared" si="1"/>
        <v>#DIV/0!</v>
      </c>
      <c r="J73" s="212"/>
      <c r="K73" s="152" t="s">
        <v>207</v>
      </c>
      <c r="L73" s="224"/>
      <c r="M73" s="217"/>
    </row>
    <row r="74" spans="1:13" s="245" customFormat="1" ht="24.65" hidden="1" customHeight="1" thickBot="1">
      <c r="A74" s="458"/>
      <c r="B74" s="225"/>
      <c r="C74" s="203" t="s">
        <v>203</v>
      </c>
      <c r="D74" s="203" t="s">
        <v>208</v>
      </c>
      <c r="E74" s="203" t="s">
        <v>79</v>
      </c>
      <c r="F74" s="159"/>
      <c r="G74" s="204"/>
      <c r="H74" s="159">
        <f t="shared" si="0"/>
        <v>0</v>
      </c>
      <c r="I74" s="205" t="e">
        <f t="shared" si="1"/>
        <v>#DIV/0!</v>
      </c>
      <c r="J74" s="215"/>
      <c r="K74" s="208" t="s">
        <v>79</v>
      </c>
      <c r="L74" s="216"/>
      <c r="M74" s="217"/>
    </row>
    <row r="75" spans="1:13" s="245" customFormat="1" ht="24.65" hidden="1" customHeight="1" thickBot="1">
      <c r="A75" s="450" t="s">
        <v>100</v>
      </c>
      <c r="B75" s="451"/>
      <c r="C75" s="451"/>
      <c r="D75" s="451"/>
      <c r="E75" s="452"/>
      <c r="F75" s="172">
        <f>SUM(F66:F74)</f>
        <v>0</v>
      </c>
      <c r="G75" s="172">
        <f>SUM(G66:G74)</f>
        <v>0</v>
      </c>
      <c r="H75" s="172">
        <f>F75-G75</f>
        <v>0</v>
      </c>
      <c r="I75" s="173" t="e">
        <f>-1+(F75/G75)</f>
        <v>#DIV/0!</v>
      </c>
      <c r="J75" s="226"/>
      <c r="K75" s="175"/>
      <c r="L75" s="227"/>
      <c r="M75" s="217"/>
    </row>
    <row r="76" spans="1:13" ht="24.65" hidden="1" customHeight="1" thickBot="1">
      <c r="A76" s="453" t="s">
        <v>209</v>
      </c>
      <c r="B76" s="209">
        <v>21</v>
      </c>
      <c r="C76" s="210" t="s">
        <v>210</v>
      </c>
      <c r="D76" s="210" t="s">
        <v>211</v>
      </c>
      <c r="E76" s="210" t="s">
        <v>212</v>
      </c>
      <c r="F76" s="196"/>
      <c r="G76" s="197"/>
      <c r="H76" s="196">
        <f t="shared" si="0"/>
        <v>0</v>
      </c>
      <c r="I76" s="198" t="e">
        <f t="shared" si="1"/>
        <v>#DIV/0!</v>
      </c>
      <c r="J76" s="199"/>
      <c r="K76" s="201" t="s">
        <v>212</v>
      </c>
      <c r="L76" s="202"/>
      <c r="M76" s="90"/>
    </row>
    <row r="77" spans="1:13" ht="24.65" hidden="1" customHeight="1" thickBot="1">
      <c r="A77" s="454"/>
      <c r="B77" s="211"/>
      <c r="C77" s="183" t="s">
        <v>210</v>
      </c>
      <c r="D77" s="183" t="s">
        <v>213</v>
      </c>
      <c r="E77" s="183" t="s">
        <v>214</v>
      </c>
      <c r="F77" s="149"/>
      <c r="G77" s="156"/>
      <c r="H77" s="149">
        <f t="shared" si="0"/>
        <v>0</v>
      </c>
      <c r="I77" s="150" t="e">
        <f t="shared" si="1"/>
        <v>#DIV/0!</v>
      </c>
      <c r="J77" s="155"/>
      <c r="K77" s="152" t="s">
        <v>214</v>
      </c>
      <c r="L77" s="153"/>
      <c r="M77" s="90"/>
    </row>
    <row r="78" spans="1:13" ht="24.65" hidden="1" customHeight="1" thickBot="1">
      <c r="A78" s="454"/>
      <c r="B78" s="211">
        <v>22</v>
      </c>
      <c r="C78" s="183" t="s">
        <v>215</v>
      </c>
      <c r="D78" s="183" t="s">
        <v>216</v>
      </c>
      <c r="E78" s="183" t="s">
        <v>217</v>
      </c>
      <c r="F78" s="149"/>
      <c r="G78" s="156"/>
      <c r="H78" s="149">
        <f t="shared" si="0"/>
        <v>0</v>
      </c>
      <c r="I78" s="150" t="e">
        <f t="shared" si="1"/>
        <v>#DIV/0!</v>
      </c>
      <c r="J78" s="155"/>
      <c r="K78" s="152" t="s">
        <v>217</v>
      </c>
      <c r="L78" s="153"/>
      <c r="M78" s="90"/>
    </row>
    <row r="79" spans="1:13" ht="24.65" hidden="1" customHeight="1" thickBot="1">
      <c r="A79" s="454"/>
      <c r="B79" s="211"/>
      <c r="C79" s="183" t="s">
        <v>215</v>
      </c>
      <c r="D79" s="183" t="s">
        <v>218</v>
      </c>
      <c r="E79" s="183" t="s">
        <v>219</v>
      </c>
      <c r="F79" s="149"/>
      <c r="G79" s="156"/>
      <c r="H79" s="149">
        <f t="shared" si="0"/>
        <v>0</v>
      </c>
      <c r="I79" s="150" t="e">
        <f t="shared" si="1"/>
        <v>#DIV/0!</v>
      </c>
      <c r="J79" s="155"/>
      <c r="K79" s="152" t="s">
        <v>219</v>
      </c>
      <c r="L79" s="153"/>
      <c r="M79" s="90"/>
    </row>
    <row r="80" spans="1:13" ht="24.65" hidden="1" customHeight="1" thickBot="1">
      <c r="A80" s="454"/>
      <c r="B80" s="211"/>
      <c r="C80" s="183" t="s">
        <v>215</v>
      </c>
      <c r="D80" s="183" t="s">
        <v>220</v>
      </c>
      <c r="E80" s="183" t="s">
        <v>221</v>
      </c>
      <c r="F80" s="149"/>
      <c r="G80" s="156"/>
      <c r="H80" s="149">
        <f t="shared" ref="H80:H90" si="10">F80-G80</f>
        <v>0</v>
      </c>
      <c r="I80" s="150" t="e">
        <f t="shared" ref="I80:I94" si="11">-1+(F80/G80)</f>
        <v>#DIV/0!</v>
      </c>
      <c r="J80" s="155"/>
      <c r="K80" s="152" t="s">
        <v>221</v>
      </c>
      <c r="L80" s="153"/>
      <c r="M80" s="90"/>
    </row>
    <row r="81" spans="1:13" ht="24.65" hidden="1" customHeight="1" thickBot="1">
      <c r="A81" s="454"/>
      <c r="B81" s="211"/>
      <c r="C81" s="183" t="s">
        <v>215</v>
      </c>
      <c r="D81" s="183" t="s">
        <v>222</v>
      </c>
      <c r="E81" s="183" t="s">
        <v>223</v>
      </c>
      <c r="F81" s="149"/>
      <c r="G81" s="156"/>
      <c r="H81" s="149">
        <f t="shared" si="10"/>
        <v>0</v>
      </c>
      <c r="I81" s="150" t="e">
        <f t="shared" si="11"/>
        <v>#DIV/0!</v>
      </c>
      <c r="J81" s="155"/>
      <c r="K81" s="152" t="s">
        <v>223</v>
      </c>
      <c r="L81" s="153"/>
      <c r="M81" s="90"/>
    </row>
    <row r="82" spans="1:13" ht="24.65" hidden="1" customHeight="1" thickBot="1">
      <c r="A82" s="455"/>
      <c r="B82" s="228">
        <v>23</v>
      </c>
      <c r="C82" s="214" t="s">
        <v>215</v>
      </c>
      <c r="D82" s="214" t="s">
        <v>224</v>
      </c>
      <c r="E82" s="214" t="s">
        <v>225</v>
      </c>
      <c r="F82" s="159"/>
      <c r="G82" s="160"/>
      <c r="H82" s="159">
        <f t="shared" si="10"/>
        <v>0</v>
      </c>
      <c r="I82" s="205" t="e">
        <f t="shared" si="11"/>
        <v>#DIV/0!</v>
      </c>
      <c r="J82" s="206"/>
      <c r="K82" s="208" t="s">
        <v>225</v>
      </c>
      <c r="L82" s="162"/>
      <c r="M82" s="90"/>
    </row>
    <row r="83" spans="1:13" ht="24.65" hidden="1" customHeight="1" thickBot="1">
      <c r="A83" s="444" t="s">
        <v>100</v>
      </c>
      <c r="B83" s="445"/>
      <c r="C83" s="445"/>
      <c r="D83" s="445"/>
      <c r="E83" s="446"/>
      <c r="F83" s="189">
        <f>SUM(F76:F82)</f>
        <v>0</v>
      </c>
      <c r="G83" s="189">
        <f>SUM(G76:G82)</f>
        <v>0</v>
      </c>
      <c r="H83" s="189">
        <f>F83-G83</f>
        <v>0</v>
      </c>
      <c r="I83" s="190" t="e">
        <f>-1+(F83/G83)</f>
        <v>#DIV/0!</v>
      </c>
      <c r="J83" s="229"/>
      <c r="K83" s="192"/>
      <c r="L83" s="193"/>
      <c r="M83" s="90"/>
    </row>
    <row r="84" spans="1:13" ht="24.65" hidden="1" customHeight="1" thickBot="1">
      <c r="A84" s="456" t="s">
        <v>226</v>
      </c>
      <c r="B84" s="194">
        <v>24</v>
      </c>
      <c r="C84" s="195" t="s">
        <v>227</v>
      </c>
      <c r="D84" s="195" t="s">
        <v>228</v>
      </c>
      <c r="E84" s="195" t="s">
        <v>229</v>
      </c>
      <c r="F84" s="196"/>
      <c r="G84" s="197"/>
      <c r="H84" s="196">
        <f t="shared" si="10"/>
        <v>0</v>
      </c>
      <c r="I84" s="198" t="e">
        <f t="shared" si="11"/>
        <v>#DIV/0!</v>
      </c>
      <c r="J84" s="200"/>
      <c r="K84" s="201" t="s">
        <v>229</v>
      </c>
      <c r="L84" s="202"/>
      <c r="M84" s="90"/>
    </row>
    <row r="85" spans="1:13" ht="24.65" hidden="1" customHeight="1" thickBot="1">
      <c r="A85" s="457"/>
      <c r="B85" s="147"/>
      <c r="C85" s="148" t="s">
        <v>227</v>
      </c>
      <c r="D85" s="148" t="s">
        <v>230</v>
      </c>
      <c r="E85" s="148" t="s">
        <v>231</v>
      </c>
      <c r="F85" s="149"/>
      <c r="G85" s="156"/>
      <c r="H85" s="149">
        <f t="shared" si="10"/>
        <v>0</v>
      </c>
      <c r="I85" s="150" t="e">
        <f t="shared" si="11"/>
        <v>#DIV/0!</v>
      </c>
      <c r="J85" s="151"/>
      <c r="K85" s="152" t="s">
        <v>231</v>
      </c>
      <c r="L85" s="153"/>
      <c r="M85" s="90"/>
    </row>
    <row r="86" spans="1:13" ht="24.65" hidden="1" customHeight="1" thickBot="1">
      <c r="A86" s="457"/>
      <c r="B86" s="147"/>
      <c r="C86" s="148" t="s">
        <v>227</v>
      </c>
      <c r="D86" s="148" t="s">
        <v>232</v>
      </c>
      <c r="E86" s="148" t="s">
        <v>233</v>
      </c>
      <c r="F86" s="149"/>
      <c r="G86" s="156"/>
      <c r="H86" s="149">
        <f t="shared" si="10"/>
        <v>0</v>
      </c>
      <c r="I86" s="150" t="e">
        <f t="shared" si="11"/>
        <v>#DIV/0!</v>
      </c>
      <c r="J86" s="151"/>
      <c r="K86" s="152" t="s">
        <v>233</v>
      </c>
      <c r="L86" s="153"/>
      <c r="M86" s="90"/>
    </row>
    <row r="87" spans="1:13" ht="24.65" hidden="1" customHeight="1" thickBot="1">
      <c r="A87" s="457"/>
      <c r="B87" s="147">
        <v>25</v>
      </c>
      <c r="C87" s="148" t="s">
        <v>234</v>
      </c>
      <c r="D87" s="148" t="s">
        <v>235</v>
      </c>
      <c r="E87" s="148" t="s">
        <v>236</v>
      </c>
      <c r="F87" s="149"/>
      <c r="G87" s="156"/>
      <c r="H87" s="149">
        <f t="shared" si="10"/>
        <v>0</v>
      </c>
      <c r="I87" s="150" t="e">
        <f t="shared" si="11"/>
        <v>#DIV/0!</v>
      </c>
      <c r="J87" s="151"/>
      <c r="K87" s="152" t="s">
        <v>236</v>
      </c>
      <c r="L87" s="153"/>
      <c r="M87" s="90"/>
    </row>
    <row r="88" spans="1:13" ht="24.65" hidden="1" customHeight="1" thickBot="1">
      <c r="A88" s="457"/>
      <c r="B88" s="147"/>
      <c r="C88" s="148" t="s">
        <v>234</v>
      </c>
      <c r="D88" s="148" t="s">
        <v>237</v>
      </c>
      <c r="E88" s="148" t="s">
        <v>238</v>
      </c>
      <c r="F88" s="149"/>
      <c r="G88" s="156"/>
      <c r="H88" s="149">
        <f t="shared" si="10"/>
        <v>0</v>
      </c>
      <c r="I88" s="150" t="e">
        <f t="shared" si="11"/>
        <v>#DIV/0!</v>
      </c>
      <c r="J88" s="151"/>
      <c r="K88" s="152" t="s">
        <v>238</v>
      </c>
      <c r="L88" s="153"/>
      <c r="M88" s="90"/>
    </row>
    <row r="89" spans="1:13" ht="24.65" hidden="1" customHeight="1" thickBot="1">
      <c r="A89" s="457"/>
      <c r="B89" s="147"/>
      <c r="C89" s="148" t="s">
        <v>234</v>
      </c>
      <c r="D89" s="148" t="s">
        <v>239</v>
      </c>
      <c r="E89" s="148" t="s">
        <v>240</v>
      </c>
      <c r="F89" s="149"/>
      <c r="G89" s="156"/>
      <c r="H89" s="149">
        <f t="shared" si="10"/>
        <v>0</v>
      </c>
      <c r="I89" s="150" t="e">
        <f t="shared" si="11"/>
        <v>#DIV/0!</v>
      </c>
      <c r="J89" s="151"/>
      <c r="K89" s="152" t="s">
        <v>240</v>
      </c>
      <c r="L89" s="153"/>
      <c r="M89" s="90"/>
    </row>
    <row r="90" spans="1:13" ht="24.65" hidden="1" customHeight="1" thickBot="1">
      <c r="A90" s="458"/>
      <c r="B90" s="158"/>
      <c r="C90" s="203" t="s">
        <v>234</v>
      </c>
      <c r="D90" s="203" t="s">
        <v>241</v>
      </c>
      <c r="E90" s="203" t="s">
        <v>242</v>
      </c>
      <c r="F90" s="159"/>
      <c r="G90" s="160"/>
      <c r="H90" s="159">
        <f t="shared" si="10"/>
        <v>0</v>
      </c>
      <c r="I90" s="205" t="e">
        <f t="shared" si="11"/>
        <v>#DIV/0!</v>
      </c>
      <c r="J90" s="207"/>
      <c r="K90" s="208" t="s">
        <v>242</v>
      </c>
      <c r="L90" s="162"/>
      <c r="M90" s="90"/>
    </row>
    <row r="91" spans="1:13" ht="24.65" hidden="1" customHeight="1" thickBot="1">
      <c r="A91" s="450" t="s">
        <v>100</v>
      </c>
      <c r="B91" s="451"/>
      <c r="C91" s="451"/>
      <c r="D91" s="451"/>
      <c r="E91" s="452"/>
      <c r="F91" s="172">
        <f>SUM(F84:F90)</f>
        <v>0</v>
      </c>
      <c r="G91" s="172">
        <f>SUM(G84:G90)</f>
        <v>0</v>
      </c>
      <c r="H91" s="172">
        <f>F91-G91</f>
        <v>0</v>
      </c>
      <c r="I91" s="173" t="e">
        <f>-1+(F91/G91)</f>
        <v>#DIV/0!</v>
      </c>
      <c r="J91" s="230"/>
      <c r="K91" s="175"/>
      <c r="L91" s="176"/>
      <c r="M91" s="90"/>
    </row>
    <row r="92" spans="1:13" ht="24.65" hidden="1" customHeight="1" thickBot="1">
      <c r="A92" s="453" t="s">
        <v>243</v>
      </c>
      <c r="B92" s="209">
        <v>26</v>
      </c>
      <c r="C92" s="210" t="s">
        <v>244</v>
      </c>
      <c r="D92" s="210" t="s">
        <v>245</v>
      </c>
      <c r="E92" s="210" t="s">
        <v>244</v>
      </c>
      <c r="F92" s="196"/>
      <c r="G92" s="197"/>
      <c r="H92" s="196">
        <f>F92-G92</f>
        <v>0</v>
      </c>
      <c r="I92" s="198" t="e">
        <f t="shared" si="11"/>
        <v>#DIV/0!</v>
      </c>
      <c r="J92" s="199"/>
      <c r="K92" s="201" t="s">
        <v>244</v>
      </c>
      <c r="L92" s="231"/>
      <c r="M92" s="90"/>
    </row>
    <row r="93" spans="1:13" ht="24.65" hidden="1" customHeight="1" thickBot="1">
      <c r="A93" s="454"/>
      <c r="B93" s="211">
        <v>27</v>
      </c>
      <c r="C93" s="183" t="s">
        <v>246</v>
      </c>
      <c r="D93" s="183" t="s">
        <v>247</v>
      </c>
      <c r="E93" s="183" t="s">
        <v>248</v>
      </c>
      <c r="F93" s="149"/>
      <c r="G93" s="156"/>
      <c r="H93" s="149">
        <f t="shared" ref="H93:H94" si="12">F93-G93</f>
        <v>0</v>
      </c>
      <c r="I93" s="150" t="e">
        <f t="shared" si="11"/>
        <v>#DIV/0!</v>
      </c>
      <c r="J93" s="155"/>
      <c r="K93" s="152" t="s">
        <v>248</v>
      </c>
      <c r="L93" s="232"/>
      <c r="M93" s="90"/>
    </row>
    <row r="94" spans="1:13" ht="24.65" hidden="1" customHeight="1" thickBot="1">
      <c r="A94" s="455"/>
      <c r="B94" s="228"/>
      <c r="C94" s="214" t="s">
        <v>246</v>
      </c>
      <c r="D94" s="214" t="s">
        <v>249</v>
      </c>
      <c r="E94" s="214" t="s">
        <v>250</v>
      </c>
      <c r="F94" s="159"/>
      <c r="G94" s="160"/>
      <c r="H94" s="159">
        <f t="shared" si="12"/>
        <v>0</v>
      </c>
      <c r="I94" s="205" t="e">
        <f t="shared" si="11"/>
        <v>#DIV/0!</v>
      </c>
      <c r="J94" s="206"/>
      <c r="K94" s="208" t="s">
        <v>250</v>
      </c>
      <c r="L94" s="233"/>
      <c r="M94" s="90"/>
    </row>
    <row r="95" spans="1:13" ht="24.65" hidden="1" customHeight="1" thickBot="1">
      <c r="A95" s="444" t="s">
        <v>100</v>
      </c>
      <c r="B95" s="445"/>
      <c r="C95" s="445"/>
      <c r="D95" s="445"/>
      <c r="E95" s="446"/>
      <c r="F95" s="234">
        <f>SUM(F92:F94)</f>
        <v>0</v>
      </c>
      <c r="G95" s="234">
        <f>SUM(G92:G94)</f>
        <v>0</v>
      </c>
      <c r="H95" s="189">
        <f>F95-G95</f>
        <v>0</v>
      </c>
      <c r="I95" s="190" t="e">
        <f>-1+(F95/G95)</f>
        <v>#DIV/0!</v>
      </c>
      <c r="J95" s="229"/>
      <c r="K95" s="192"/>
      <c r="L95" s="235"/>
      <c r="M95" s="90"/>
    </row>
    <row r="96" spans="1:13" ht="24.65" customHeight="1" thickBot="1">
      <c r="A96" s="447" t="s">
        <v>251</v>
      </c>
      <c r="B96" s="448"/>
      <c r="C96" s="448"/>
      <c r="D96" s="448"/>
      <c r="E96" s="449"/>
      <c r="F96" s="236">
        <f>SUM(F24,F30,F48,F65)</f>
        <v>45814</v>
      </c>
      <c r="G96" s="236">
        <f>SUM(G24,G30,G48,G65)</f>
        <v>79817</v>
      </c>
      <c r="H96" s="237">
        <f>F96-G96</f>
        <v>-34003</v>
      </c>
      <c r="I96" s="238">
        <f>SUM(H96/G96)</f>
        <v>-0.42601200245561721</v>
      </c>
      <c r="J96" s="239">
        <f>SUM(J24+J30+J48+J65)</f>
        <v>81401</v>
      </c>
      <c r="K96" s="240"/>
      <c r="L96" s="241"/>
      <c r="M96" s="90"/>
    </row>
    <row r="97" spans="1:13" ht="13">
      <c r="A97" s="90"/>
      <c r="B97" s="137"/>
      <c r="C97" s="90"/>
      <c r="D97" s="90"/>
      <c r="E97" s="90"/>
      <c r="F97" s="138"/>
      <c r="G97" s="242"/>
      <c r="H97" s="138"/>
      <c r="I97" s="138"/>
      <c r="J97" s="243"/>
      <c r="K97" s="90"/>
      <c r="L97" s="90"/>
      <c r="M97" s="90"/>
    </row>
    <row r="98" spans="1:13">
      <c r="A98" s="90"/>
      <c r="B98" s="137"/>
      <c r="C98" s="90"/>
      <c r="D98" s="90"/>
      <c r="E98" s="90"/>
      <c r="F98" s="138"/>
      <c r="G98" s="139"/>
      <c r="H98" s="138"/>
      <c r="I98" s="138"/>
      <c r="J98" s="138"/>
      <c r="K98" s="90"/>
      <c r="L98" s="90"/>
      <c r="M98" s="90"/>
    </row>
    <row r="99" spans="1:13" customFormat="1" ht="3.75" customHeight="1">
      <c r="A99" s="8"/>
      <c r="B99" s="8"/>
      <c r="C99" s="8"/>
      <c r="D99" s="8"/>
      <c r="E99" s="8"/>
      <c r="F99" s="8"/>
      <c r="G99" s="8"/>
      <c r="H99" s="8"/>
      <c r="I99" s="8"/>
      <c r="J99" s="8"/>
      <c r="K99" s="8"/>
      <c r="L99" s="8"/>
    </row>
  </sheetData>
  <mergeCells count="25">
    <mergeCell ref="A1:L1"/>
    <mergeCell ref="I3:J3"/>
    <mergeCell ref="A8:L8"/>
    <mergeCell ref="A9:A23"/>
    <mergeCell ref="A24:E24"/>
    <mergeCell ref="L6:L7"/>
    <mergeCell ref="E6:E7"/>
    <mergeCell ref="H6:H7"/>
    <mergeCell ref="I6:I7"/>
    <mergeCell ref="K6:K7"/>
    <mergeCell ref="A95:E95"/>
    <mergeCell ref="A96:E96"/>
    <mergeCell ref="A75:E75"/>
    <mergeCell ref="A76:A82"/>
    <mergeCell ref="A83:E83"/>
    <mergeCell ref="A84:A90"/>
    <mergeCell ref="A91:E91"/>
    <mergeCell ref="A92:A94"/>
    <mergeCell ref="A66:A74"/>
    <mergeCell ref="A25:A29"/>
    <mergeCell ref="A30:E30"/>
    <mergeCell ref="A31:A47"/>
    <mergeCell ref="A48:E48"/>
    <mergeCell ref="A49:A64"/>
    <mergeCell ref="A65:E65"/>
  </mergeCells>
  <pageMargins left="0.74803149606299213" right="0.74803149606299213" top="0.98425196850393704" bottom="1.0236220472440944" header="0.51181102362204722" footer="0.51181102362204722"/>
  <pageSetup paperSize="9" scale="35" fitToHeight="0" orientation="landscape" r:id="rId1"/>
  <headerFooter>
    <oddFooter>&amp;L&amp;1#&amp;"Calibri"&amp;9&amp;K0078D7Business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B6E67B89BB0D4A9075C45A989672E6" ma:contentTypeVersion="4" ma:contentTypeDescription="Create a new document." ma:contentTypeScope="" ma:versionID="bed1d11200e8d4fdd4a887bde262a6ee">
  <xsd:schema xmlns:xsd="http://www.w3.org/2001/XMLSchema" xmlns:xs="http://www.w3.org/2001/XMLSchema" xmlns:p="http://schemas.microsoft.com/office/2006/metadata/properties" xmlns:ns2="6834a195-5582-4106-875f-d76e4d3c1445" xmlns:ns3="e463a0e9-4623-403e-9bbc-bc0c1bcafd91" targetNamespace="http://schemas.microsoft.com/office/2006/metadata/properties" ma:root="true" ma:fieldsID="3edfd39dd027c34c172f010f64675ed8" ns2:_="" ns3:_="">
    <xsd:import namespace="6834a195-5582-4106-875f-d76e4d3c1445"/>
    <xsd:import namespace="e463a0e9-4623-403e-9bbc-bc0c1bcafd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4a195-5582-4106-875f-d76e4d3c14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63a0e9-4623-403e-9bbc-bc0c1bcafd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EAA322-9745-4863-82C9-3FE4A029D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4a195-5582-4106-875f-d76e4d3c1445"/>
    <ds:schemaRef ds:uri="e463a0e9-4623-403e-9bbc-bc0c1bcafd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AC7904-B9B5-4DF5-A1C4-3036D65DEE4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A5F3452-7691-4708-BCB7-C119F41F6084}">
  <ds:schemaRefs>
    <ds:schemaRef ds:uri="http://schemas.microsoft.com/sharepoint/v3/contenttype/forms"/>
  </ds:schemaRefs>
</ds:datastoreItem>
</file>

<file path=docMetadata/LabelInfo.xml><?xml version="1.0" encoding="utf-8"?>
<clbl:labelList xmlns:clbl="http://schemas.microsoft.com/office/2020/mipLabelMetadata">
  <clbl:label id="{8c970d48-f7b9-48b0-9606-072fbefb514d}" enabled="1" method="Standard" siteId="{049e3382-8cdc-477b-9317-951b04689668}"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Cover</vt:lpstr>
      <vt:lpstr>Contents</vt:lpstr>
      <vt:lpstr> Your Team</vt:lpstr>
      <vt:lpstr> Property Summary</vt:lpstr>
      <vt:lpstr>3 Budget Overview</vt:lpstr>
      <vt:lpstr>Overall Budget</vt:lpstr>
      <vt:lpstr>Budget Detail (Sch 1) Estate</vt:lpstr>
      <vt:lpstr>Budget Detail (Sch 2)</vt:lpstr>
      <vt:lpstr>Budget Detail (Sch 3)</vt:lpstr>
      <vt:lpstr>Budget Detail (Sch 4)</vt:lpstr>
      <vt:lpstr>Budget Detail (Sch 5)</vt:lpstr>
      <vt:lpstr>Budget Detail (Sch 6)</vt:lpstr>
      <vt:lpstr>Budget Detail (Sch 7)</vt:lpstr>
      <vt:lpstr>Budget Detail (Sch 8)</vt:lpstr>
      <vt:lpstr>Budget Detail (Sch 9)</vt:lpstr>
      <vt:lpstr>Apportionment Detail</vt:lpstr>
      <vt:lpstr>Major contracts</vt:lpstr>
      <vt:lpstr>6 Image gallery</vt:lpstr>
      <vt:lpstr>' Property Summary'!Print_Area</vt:lpstr>
      <vt:lpstr>' Your Team'!Print_Area</vt:lpstr>
      <vt:lpstr>'3 Budget Overview'!Print_Area</vt:lpstr>
      <vt:lpstr>'6 Image gallery'!Print_Area</vt:lpstr>
      <vt:lpstr>'Apportionment Detail'!Print_Area</vt:lpstr>
      <vt:lpstr>'Budget Detail (Sch 2)'!Print_Area</vt:lpstr>
      <vt:lpstr>'Budget Detail (Sch 3)'!Print_Area</vt:lpstr>
      <vt:lpstr>'Budget Detail (Sch 4)'!Print_Area</vt:lpstr>
      <vt:lpstr>'Budget Detail (Sch 5)'!Print_Area</vt:lpstr>
      <vt:lpstr>'Budget Detail (Sch 6)'!Print_Area</vt:lpstr>
      <vt:lpstr>'Budget Detail (Sch 7)'!Print_Area</vt:lpstr>
      <vt:lpstr>'Budget Detail (Sch 8)'!Print_Area</vt:lpstr>
      <vt:lpstr>'Budget Detail (Sch 9)'!Print_Area</vt:lpstr>
      <vt:lpstr>Contents!Print_Area</vt:lpstr>
      <vt:lpstr>Cover!Print_Area</vt:lpstr>
      <vt:lpstr>'Major contracts'!Print_Area</vt:lpstr>
      <vt:lpstr>'Overall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Jones</dc:creator>
  <cp:keywords/>
  <dc:description/>
  <cp:lastModifiedBy>Rickards, Victoria</cp:lastModifiedBy>
  <cp:revision/>
  <cp:lastPrinted>2022-11-30T15:51:11Z</cp:lastPrinted>
  <dcterms:created xsi:type="dcterms:W3CDTF">2012-01-06T13:29:12Z</dcterms:created>
  <dcterms:modified xsi:type="dcterms:W3CDTF">2025-10-21T09:31:31Z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0x010100F3B6E67B89BB0D4A9075C45A989672E6</vt:lpwstr>
  </property>
  <property fmtid="{D5CDD505-2E9C-101B-9397-08002B2CF9AE}" pid="4" name="TitusGUID">
    <vt:lpwstr>a0b3dac2-f0a1-4b80-a418-f19f1ed31824</vt:lpwstr>
  </property>
  <property fmtid="{D5CDD505-2E9C-101B-9397-08002B2CF9AE}" pid="5" name="AvivaClassification">
    <vt:lpwstr>Aviva-Confidentia1</vt:lpwstr>
  </property>
  <property fmtid="{D5CDD505-2E9C-101B-9397-08002B2CF9AE}" pid="6" name="MSIP_Label_8c970d48-f7b9-48b0-9606-072fbefb514d_Enabled">
    <vt:lpwstr>true</vt:lpwstr>
  </property>
  <property fmtid="{D5CDD505-2E9C-101B-9397-08002B2CF9AE}" pid="7" name="MSIP_Label_8c970d48-f7b9-48b0-9606-072fbefb514d_SetDate">
    <vt:lpwstr>2022-01-13T17:05:43Z</vt:lpwstr>
  </property>
  <property fmtid="{D5CDD505-2E9C-101B-9397-08002B2CF9AE}" pid="8" name="MSIP_Label_8c970d48-f7b9-48b0-9606-072fbefb514d_Method">
    <vt:lpwstr>Standard</vt:lpwstr>
  </property>
  <property fmtid="{D5CDD505-2E9C-101B-9397-08002B2CF9AE}" pid="9" name="MSIP_Label_8c970d48-f7b9-48b0-9606-072fbefb514d_Name">
    <vt:lpwstr>Business</vt:lpwstr>
  </property>
  <property fmtid="{D5CDD505-2E9C-101B-9397-08002B2CF9AE}" pid="10" name="MSIP_Label_8c970d48-f7b9-48b0-9606-072fbefb514d_SiteId">
    <vt:lpwstr>049e3382-8cdc-477b-9317-951b04689668</vt:lpwstr>
  </property>
  <property fmtid="{D5CDD505-2E9C-101B-9397-08002B2CF9AE}" pid="11" name="MSIP_Label_8c970d48-f7b9-48b0-9606-072fbefb514d_ActionId">
    <vt:lpwstr>ba213720-b68c-4c97-8bfe-fe018a0e0fd4</vt:lpwstr>
  </property>
  <property fmtid="{D5CDD505-2E9C-101B-9397-08002B2CF9AE}" pid="12" name="MSIP_Label_8c970d48-f7b9-48b0-9606-072fbefb514d_ContentBits">
    <vt:lpwstr>2</vt:lpwstr>
  </property>
</Properties>
</file>